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/>
  <xr:revisionPtr revIDLastSave="0" documentId="8_{4D6C61D4-7668-4D5A-BF65-7D21FB52E1B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Oprava bytu" sheetId="2" r:id="rId2"/>
    <sheet name="Elektro" sheetId="3" r:id="rId3"/>
  </sheets>
  <definedNames>
    <definedName name="_xlnm._FilterDatabase" localSheetId="1" hidden="1">'Oprava bytu'!$C$94:$K$250</definedName>
    <definedName name="_xlnm.Print_Titles" localSheetId="1">'Oprava bytu'!$94:$94</definedName>
    <definedName name="_xlnm.Print_Titles" localSheetId="0">'Rekapitulace stavby'!$52:$52</definedName>
    <definedName name="_xlnm.Print_Area" localSheetId="2">Elektro!$A$1:$E$164</definedName>
    <definedName name="_xlnm.Print_Area" localSheetId="1">'Oprava bytu'!$C$4:$J$37,'Oprava bytu'!$C$43:$J$78,'Oprava bytu'!$C$84:$K$250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6" i="3" l="1"/>
  <c r="E105" i="3"/>
  <c r="E104" i="3"/>
  <c r="E103" i="3"/>
  <c r="E102" i="3"/>
  <c r="E101" i="3"/>
  <c r="E100" i="3"/>
  <c r="E99" i="3"/>
  <c r="E98" i="3"/>
  <c r="E94" i="3"/>
  <c r="E93" i="3"/>
  <c r="E92" i="3"/>
  <c r="E91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J35" i="2"/>
  <c r="J34" i="2"/>
  <c r="AY55" i="1" s="1"/>
  <c r="J33" i="2"/>
  <c r="AX55" i="1"/>
  <c r="BI250" i="2"/>
  <c r="BH250" i="2"/>
  <c r="BG250" i="2"/>
  <c r="BF250" i="2"/>
  <c r="T250" i="2"/>
  <c r="R250" i="2"/>
  <c r="P250" i="2"/>
  <c r="BK250" i="2"/>
  <c r="J250" i="2"/>
  <c r="BE250" i="2" s="1"/>
  <c r="BI249" i="2"/>
  <c r="BH249" i="2"/>
  <c r="BG249" i="2"/>
  <c r="BF249" i="2"/>
  <c r="T249" i="2"/>
  <c r="R249" i="2"/>
  <c r="P249" i="2"/>
  <c r="BK249" i="2"/>
  <c r="J249" i="2"/>
  <c r="BE249" i="2"/>
  <c r="BI248" i="2"/>
  <c r="BH248" i="2"/>
  <c r="BG248" i="2"/>
  <c r="BF248" i="2"/>
  <c r="T248" i="2"/>
  <c r="R248" i="2"/>
  <c r="P248" i="2"/>
  <c r="BK248" i="2"/>
  <c r="J248" i="2"/>
  <c r="BE248" i="2" s="1"/>
  <c r="BI247" i="2"/>
  <c r="BH247" i="2"/>
  <c r="BG247" i="2"/>
  <c r="BF247" i="2"/>
  <c r="T247" i="2"/>
  <c r="R247" i="2"/>
  <c r="P247" i="2"/>
  <c r="BK247" i="2"/>
  <c r="J247" i="2"/>
  <c r="BE247" i="2"/>
  <c r="BI246" i="2"/>
  <c r="BH246" i="2"/>
  <c r="BG246" i="2"/>
  <c r="BF246" i="2"/>
  <c r="T246" i="2"/>
  <c r="R246" i="2"/>
  <c r="P246" i="2"/>
  <c r="BK246" i="2"/>
  <c r="J246" i="2"/>
  <c r="BE246" i="2" s="1"/>
  <c r="BI244" i="2"/>
  <c r="BH244" i="2"/>
  <c r="BG244" i="2"/>
  <c r="BF244" i="2"/>
  <c r="T244" i="2"/>
  <c r="R244" i="2"/>
  <c r="P244" i="2"/>
  <c r="BK244" i="2"/>
  <c r="J244" i="2"/>
  <c r="BE244" i="2" s="1"/>
  <c r="BI243" i="2"/>
  <c r="BH243" i="2"/>
  <c r="BG243" i="2"/>
  <c r="BF243" i="2"/>
  <c r="T243" i="2"/>
  <c r="R243" i="2"/>
  <c r="P243" i="2"/>
  <c r="BK243" i="2"/>
  <c r="J243" i="2"/>
  <c r="BE243" i="2"/>
  <c r="BI242" i="2"/>
  <c r="BH242" i="2"/>
  <c r="BG242" i="2"/>
  <c r="BF242" i="2"/>
  <c r="T242" i="2"/>
  <c r="T241" i="2" s="1"/>
  <c r="R242" i="2"/>
  <c r="R241" i="2" s="1"/>
  <c r="P242" i="2"/>
  <c r="BK242" i="2"/>
  <c r="J242" i="2"/>
  <c r="BE242" i="2" s="1"/>
  <c r="BI240" i="2"/>
  <c r="BH240" i="2"/>
  <c r="BG240" i="2"/>
  <c r="BE240" i="2"/>
  <c r="T240" i="2"/>
  <c r="R240" i="2"/>
  <c r="P240" i="2"/>
  <c r="BK240" i="2"/>
  <c r="J240" i="2"/>
  <c r="BF240" i="2" s="1"/>
  <c r="BI239" i="2"/>
  <c r="BH239" i="2"/>
  <c r="BG239" i="2"/>
  <c r="BE239" i="2"/>
  <c r="T239" i="2"/>
  <c r="R239" i="2"/>
  <c r="P239" i="2"/>
  <c r="BK239" i="2"/>
  <c r="J239" i="2"/>
  <c r="BF239" i="2" s="1"/>
  <c r="BI238" i="2"/>
  <c r="BH238" i="2"/>
  <c r="BG238" i="2"/>
  <c r="BF238" i="2"/>
  <c r="T238" i="2"/>
  <c r="R238" i="2"/>
  <c r="P238" i="2"/>
  <c r="BK238" i="2"/>
  <c r="J238" i="2"/>
  <c r="BE238" i="2"/>
  <c r="BI237" i="2"/>
  <c r="BH237" i="2"/>
  <c r="BG237" i="2"/>
  <c r="BF237" i="2"/>
  <c r="T237" i="2"/>
  <c r="R237" i="2"/>
  <c r="P237" i="2"/>
  <c r="BK237" i="2"/>
  <c r="J237" i="2"/>
  <c r="BE237" i="2" s="1"/>
  <c r="BI236" i="2"/>
  <c r="BH236" i="2"/>
  <c r="BG236" i="2"/>
  <c r="BF236" i="2"/>
  <c r="T236" i="2"/>
  <c r="R236" i="2"/>
  <c r="P236" i="2"/>
  <c r="BK236" i="2"/>
  <c r="J236" i="2"/>
  <c r="BE236" i="2"/>
  <c r="BI235" i="2"/>
  <c r="BH235" i="2"/>
  <c r="BG235" i="2"/>
  <c r="BF235" i="2"/>
  <c r="T235" i="2"/>
  <c r="R235" i="2"/>
  <c r="P235" i="2"/>
  <c r="BK235" i="2"/>
  <c r="J235" i="2"/>
  <c r="BE235" i="2" s="1"/>
  <c r="BI234" i="2"/>
  <c r="BH234" i="2"/>
  <c r="BG234" i="2"/>
  <c r="BF234" i="2"/>
  <c r="T234" i="2"/>
  <c r="R234" i="2"/>
  <c r="P234" i="2"/>
  <c r="BK234" i="2"/>
  <c r="J234" i="2"/>
  <c r="BE234" i="2"/>
  <c r="BI233" i="2"/>
  <c r="BH233" i="2"/>
  <c r="BG233" i="2"/>
  <c r="BF233" i="2"/>
  <c r="T233" i="2"/>
  <c r="R233" i="2"/>
  <c r="R232" i="2" s="1"/>
  <c r="P233" i="2"/>
  <c r="BK233" i="2"/>
  <c r="J233" i="2"/>
  <c r="BE233" i="2" s="1"/>
  <c r="BI231" i="2"/>
  <c r="BH231" i="2"/>
  <c r="BG231" i="2"/>
  <c r="BE231" i="2"/>
  <c r="T231" i="2"/>
  <c r="R231" i="2"/>
  <c r="P231" i="2"/>
  <c r="BK231" i="2"/>
  <c r="J231" i="2"/>
  <c r="BF231" i="2" s="1"/>
  <c r="BI230" i="2"/>
  <c r="BH230" i="2"/>
  <c r="BG230" i="2"/>
  <c r="BE230" i="2"/>
  <c r="T230" i="2"/>
  <c r="R230" i="2"/>
  <c r="P230" i="2"/>
  <c r="BK230" i="2"/>
  <c r="J230" i="2"/>
  <c r="BF230" i="2" s="1"/>
  <c r="BI229" i="2"/>
  <c r="BH229" i="2"/>
  <c r="BG229" i="2"/>
  <c r="BF229" i="2"/>
  <c r="T229" i="2"/>
  <c r="R229" i="2"/>
  <c r="P229" i="2"/>
  <c r="BK229" i="2"/>
  <c r="J229" i="2"/>
  <c r="BE229" i="2"/>
  <c r="BI228" i="2"/>
  <c r="BH228" i="2"/>
  <c r="BG228" i="2"/>
  <c r="BF228" i="2"/>
  <c r="T228" i="2"/>
  <c r="R228" i="2"/>
  <c r="P228" i="2"/>
  <c r="BK228" i="2"/>
  <c r="J228" i="2"/>
  <c r="BE228" i="2" s="1"/>
  <c r="BI227" i="2"/>
  <c r="BH227" i="2"/>
  <c r="BG227" i="2"/>
  <c r="BF227" i="2"/>
  <c r="T227" i="2"/>
  <c r="R227" i="2"/>
  <c r="P227" i="2"/>
  <c r="BK227" i="2"/>
  <c r="J227" i="2"/>
  <c r="BE227" i="2"/>
  <c r="BI226" i="2"/>
  <c r="BH226" i="2"/>
  <c r="BG226" i="2"/>
  <c r="BF226" i="2"/>
  <c r="T226" i="2"/>
  <c r="R226" i="2"/>
  <c r="P226" i="2"/>
  <c r="BK226" i="2"/>
  <c r="J226" i="2"/>
  <c r="BE226" i="2" s="1"/>
  <c r="BI225" i="2"/>
  <c r="BH225" i="2"/>
  <c r="BG225" i="2"/>
  <c r="BF225" i="2"/>
  <c r="T225" i="2"/>
  <c r="R225" i="2"/>
  <c r="P225" i="2"/>
  <c r="BK225" i="2"/>
  <c r="J225" i="2"/>
  <c r="BE225" i="2"/>
  <c r="BI224" i="2"/>
  <c r="BH224" i="2"/>
  <c r="BG224" i="2"/>
  <c r="BF224" i="2"/>
  <c r="T224" i="2"/>
  <c r="R224" i="2"/>
  <c r="P224" i="2"/>
  <c r="BK224" i="2"/>
  <c r="J224" i="2"/>
  <c r="BE224" i="2" s="1"/>
  <c r="BI223" i="2"/>
  <c r="BH223" i="2"/>
  <c r="BG223" i="2"/>
  <c r="BF223" i="2"/>
  <c r="T223" i="2"/>
  <c r="R223" i="2"/>
  <c r="R221" i="2" s="1"/>
  <c r="P223" i="2"/>
  <c r="P221" i="2" s="1"/>
  <c r="BK223" i="2"/>
  <c r="J223" i="2"/>
  <c r="BE223" i="2"/>
  <c r="BI222" i="2"/>
  <c r="BH222" i="2"/>
  <c r="BG222" i="2"/>
  <c r="BF222" i="2"/>
  <c r="T222" i="2"/>
  <c r="T221" i="2" s="1"/>
  <c r="R222" i="2"/>
  <c r="P222" i="2"/>
  <c r="BK222" i="2"/>
  <c r="J222" i="2"/>
  <c r="BE222" i="2" s="1"/>
  <c r="BI220" i="2"/>
  <c r="BH220" i="2"/>
  <c r="BG220" i="2"/>
  <c r="BE220" i="2"/>
  <c r="T220" i="2"/>
  <c r="R220" i="2"/>
  <c r="P220" i="2"/>
  <c r="BK220" i="2"/>
  <c r="J220" i="2"/>
  <c r="BF220" i="2" s="1"/>
  <c r="BI219" i="2"/>
  <c r="BH219" i="2"/>
  <c r="BG219" i="2"/>
  <c r="BE219" i="2"/>
  <c r="T219" i="2"/>
  <c r="R219" i="2"/>
  <c r="P219" i="2"/>
  <c r="BK219" i="2"/>
  <c r="J219" i="2"/>
  <c r="BF219" i="2" s="1"/>
  <c r="BI218" i="2"/>
  <c r="BH218" i="2"/>
  <c r="BG218" i="2"/>
  <c r="BF218" i="2"/>
  <c r="T218" i="2"/>
  <c r="R218" i="2"/>
  <c r="P218" i="2"/>
  <c r="BK218" i="2"/>
  <c r="J218" i="2"/>
  <c r="BE218" i="2"/>
  <c r="BI217" i="2"/>
  <c r="BH217" i="2"/>
  <c r="BG217" i="2"/>
  <c r="BF217" i="2"/>
  <c r="T217" i="2"/>
  <c r="R217" i="2"/>
  <c r="P217" i="2"/>
  <c r="BK217" i="2"/>
  <c r="J217" i="2"/>
  <c r="BE217" i="2" s="1"/>
  <c r="BI216" i="2"/>
  <c r="BH216" i="2"/>
  <c r="BG216" i="2"/>
  <c r="BF216" i="2"/>
  <c r="T216" i="2"/>
  <c r="R216" i="2"/>
  <c r="P216" i="2"/>
  <c r="BK216" i="2"/>
  <c r="J216" i="2"/>
  <c r="BE216" i="2" s="1"/>
  <c r="BI215" i="2"/>
  <c r="BH215" i="2"/>
  <c r="BG215" i="2"/>
  <c r="BF215" i="2"/>
  <c r="T215" i="2"/>
  <c r="R215" i="2"/>
  <c r="P215" i="2"/>
  <c r="BK215" i="2"/>
  <c r="J215" i="2"/>
  <c r="BE215" i="2"/>
  <c r="BI214" i="2"/>
  <c r="BH214" i="2"/>
  <c r="BG214" i="2"/>
  <c r="BF214" i="2"/>
  <c r="T214" i="2"/>
  <c r="R214" i="2"/>
  <c r="P214" i="2"/>
  <c r="BK214" i="2"/>
  <c r="J214" i="2"/>
  <c r="BE214" i="2"/>
  <c r="BI213" i="2"/>
  <c r="BH213" i="2"/>
  <c r="BG213" i="2"/>
  <c r="BF213" i="2"/>
  <c r="T213" i="2"/>
  <c r="R213" i="2"/>
  <c r="P213" i="2"/>
  <c r="BK213" i="2"/>
  <c r="J213" i="2"/>
  <c r="BE213" i="2" s="1"/>
  <c r="BI212" i="2"/>
  <c r="BH212" i="2"/>
  <c r="BG212" i="2"/>
  <c r="BF212" i="2"/>
  <c r="T212" i="2"/>
  <c r="R212" i="2"/>
  <c r="P212" i="2"/>
  <c r="BK212" i="2"/>
  <c r="J212" i="2"/>
  <c r="BE212" i="2" s="1"/>
  <c r="BI211" i="2"/>
  <c r="BH211" i="2"/>
  <c r="BG211" i="2"/>
  <c r="BF211" i="2"/>
  <c r="T211" i="2"/>
  <c r="T208" i="2" s="1"/>
  <c r="R211" i="2"/>
  <c r="R208" i="2" s="1"/>
  <c r="P211" i="2"/>
  <c r="BK211" i="2"/>
  <c r="J211" i="2"/>
  <c r="BE211" i="2"/>
  <c r="BI210" i="2"/>
  <c r="BH210" i="2"/>
  <c r="BG210" i="2"/>
  <c r="BF210" i="2"/>
  <c r="T210" i="2"/>
  <c r="R210" i="2"/>
  <c r="P210" i="2"/>
  <c r="BK210" i="2"/>
  <c r="J210" i="2"/>
  <c r="BE210" i="2"/>
  <c r="BI209" i="2"/>
  <c r="BH209" i="2"/>
  <c r="BG209" i="2"/>
  <c r="BF209" i="2"/>
  <c r="T209" i="2"/>
  <c r="R209" i="2"/>
  <c r="P209" i="2"/>
  <c r="P208" i="2" s="1"/>
  <c r="BK209" i="2"/>
  <c r="J209" i="2"/>
  <c r="BE209" i="2"/>
  <c r="BI207" i="2"/>
  <c r="BH207" i="2"/>
  <c r="BG207" i="2"/>
  <c r="BE207" i="2"/>
  <c r="T207" i="2"/>
  <c r="R207" i="2"/>
  <c r="P207" i="2"/>
  <c r="BK207" i="2"/>
  <c r="J207" i="2"/>
  <c r="BF207" i="2" s="1"/>
  <c r="BI206" i="2"/>
  <c r="BH206" i="2"/>
  <c r="BG206" i="2"/>
  <c r="BE206" i="2"/>
  <c r="T206" i="2"/>
  <c r="R206" i="2"/>
  <c r="P206" i="2"/>
  <c r="BK206" i="2"/>
  <c r="J206" i="2"/>
  <c r="BF206" i="2" s="1"/>
  <c r="BI205" i="2"/>
  <c r="BH205" i="2"/>
  <c r="BG205" i="2"/>
  <c r="BF205" i="2"/>
  <c r="T205" i="2"/>
  <c r="R205" i="2"/>
  <c r="P205" i="2"/>
  <c r="BK205" i="2"/>
  <c r="J205" i="2"/>
  <c r="BE205" i="2" s="1"/>
  <c r="BI204" i="2"/>
  <c r="BH204" i="2"/>
  <c r="BG204" i="2"/>
  <c r="BF204" i="2"/>
  <c r="T204" i="2"/>
  <c r="T199" i="2" s="1"/>
  <c r="R204" i="2"/>
  <c r="P204" i="2"/>
  <c r="BK204" i="2"/>
  <c r="J204" i="2"/>
  <c r="BE204" i="2"/>
  <c r="BI203" i="2"/>
  <c r="BH203" i="2"/>
  <c r="BG203" i="2"/>
  <c r="BF203" i="2"/>
  <c r="T203" i="2"/>
  <c r="R203" i="2"/>
  <c r="P203" i="2"/>
  <c r="BK203" i="2"/>
  <c r="J203" i="2"/>
  <c r="BE203" i="2"/>
  <c r="BI202" i="2"/>
  <c r="BH202" i="2"/>
  <c r="BG202" i="2"/>
  <c r="BF202" i="2"/>
  <c r="T202" i="2"/>
  <c r="R202" i="2"/>
  <c r="P202" i="2"/>
  <c r="BK202" i="2"/>
  <c r="J202" i="2"/>
  <c r="BE202" i="2" s="1"/>
  <c r="BI201" i="2"/>
  <c r="BH201" i="2"/>
  <c r="BG201" i="2"/>
  <c r="BF201" i="2"/>
  <c r="T201" i="2"/>
  <c r="R201" i="2"/>
  <c r="P201" i="2"/>
  <c r="BK201" i="2"/>
  <c r="J201" i="2"/>
  <c r="BE201" i="2"/>
  <c r="BI200" i="2"/>
  <c r="BH200" i="2"/>
  <c r="BG200" i="2"/>
  <c r="BF200" i="2"/>
  <c r="T200" i="2"/>
  <c r="R200" i="2"/>
  <c r="R199" i="2" s="1"/>
  <c r="P200" i="2"/>
  <c r="P199" i="2" s="1"/>
  <c r="BK200" i="2"/>
  <c r="J200" i="2"/>
  <c r="BE200" i="2"/>
  <c r="BI198" i="2"/>
  <c r="BH198" i="2"/>
  <c r="BG198" i="2"/>
  <c r="BE198" i="2"/>
  <c r="T198" i="2"/>
  <c r="R198" i="2"/>
  <c r="P198" i="2"/>
  <c r="BK198" i="2"/>
  <c r="J198" i="2"/>
  <c r="BF198" i="2" s="1"/>
  <c r="BI197" i="2"/>
  <c r="BH197" i="2"/>
  <c r="BG197" i="2"/>
  <c r="BE197" i="2"/>
  <c r="T197" i="2"/>
  <c r="R197" i="2"/>
  <c r="P197" i="2"/>
  <c r="BK197" i="2"/>
  <c r="J197" i="2"/>
  <c r="BF197" i="2" s="1"/>
  <c r="BI196" i="2"/>
  <c r="BH196" i="2"/>
  <c r="BG196" i="2"/>
  <c r="BF196" i="2"/>
  <c r="T196" i="2"/>
  <c r="R196" i="2"/>
  <c r="P196" i="2"/>
  <c r="BK196" i="2"/>
  <c r="J196" i="2"/>
  <c r="BE196" i="2"/>
  <c r="BI195" i="2"/>
  <c r="BH195" i="2"/>
  <c r="BG195" i="2"/>
  <c r="BF195" i="2"/>
  <c r="T195" i="2"/>
  <c r="T194" i="2" s="1"/>
  <c r="R195" i="2"/>
  <c r="R194" i="2"/>
  <c r="P195" i="2"/>
  <c r="P194" i="2" s="1"/>
  <c r="BK195" i="2"/>
  <c r="J195" i="2"/>
  <c r="BE195" i="2" s="1"/>
  <c r="BI193" i="2"/>
  <c r="BH193" i="2"/>
  <c r="BG193" i="2"/>
  <c r="BE193" i="2"/>
  <c r="T193" i="2"/>
  <c r="R193" i="2"/>
  <c r="P193" i="2"/>
  <c r="BK193" i="2"/>
  <c r="J193" i="2"/>
  <c r="BF193" i="2" s="1"/>
  <c r="BI192" i="2"/>
  <c r="BH192" i="2"/>
  <c r="BG192" i="2"/>
  <c r="BE192" i="2"/>
  <c r="T192" i="2"/>
  <c r="R192" i="2"/>
  <c r="P192" i="2"/>
  <c r="BK192" i="2"/>
  <c r="J192" i="2"/>
  <c r="BF192" i="2" s="1"/>
  <c r="BI191" i="2"/>
  <c r="BH191" i="2"/>
  <c r="BG191" i="2"/>
  <c r="BE191" i="2"/>
  <c r="T191" i="2"/>
  <c r="R191" i="2"/>
  <c r="P191" i="2"/>
  <c r="BK191" i="2"/>
  <c r="J191" i="2"/>
  <c r="BF191" i="2"/>
  <c r="BI190" i="2"/>
  <c r="BH190" i="2"/>
  <c r="BG190" i="2"/>
  <c r="BF190" i="2"/>
  <c r="T190" i="2"/>
  <c r="R190" i="2"/>
  <c r="P190" i="2"/>
  <c r="BK190" i="2"/>
  <c r="J190" i="2"/>
  <c r="BE190" i="2" s="1"/>
  <c r="BI189" i="2"/>
  <c r="BH189" i="2"/>
  <c r="BG189" i="2"/>
  <c r="BF189" i="2"/>
  <c r="T189" i="2"/>
  <c r="R189" i="2"/>
  <c r="P189" i="2"/>
  <c r="BK189" i="2"/>
  <c r="J189" i="2"/>
  <c r="BE189" i="2"/>
  <c r="BI188" i="2"/>
  <c r="BH188" i="2"/>
  <c r="BG188" i="2"/>
  <c r="BE188" i="2"/>
  <c r="T188" i="2"/>
  <c r="R188" i="2"/>
  <c r="P188" i="2"/>
  <c r="BK188" i="2"/>
  <c r="J188" i="2"/>
  <c r="BF188" i="2" s="1"/>
  <c r="BI187" i="2"/>
  <c r="BH187" i="2"/>
  <c r="BG187" i="2"/>
  <c r="BF187" i="2"/>
  <c r="T187" i="2"/>
  <c r="R187" i="2"/>
  <c r="P187" i="2"/>
  <c r="BK187" i="2"/>
  <c r="J187" i="2"/>
  <c r="BE187" i="2"/>
  <c r="BI186" i="2"/>
  <c r="BH186" i="2"/>
  <c r="BG186" i="2"/>
  <c r="BF186" i="2"/>
  <c r="T186" i="2"/>
  <c r="R186" i="2"/>
  <c r="P186" i="2"/>
  <c r="BK186" i="2"/>
  <c r="J186" i="2"/>
  <c r="BE186" i="2" s="1"/>
  <c r="BI185" i="2"/>
  <c r="BH185" i="2"/>
  <c r="BG185" i="2"/>
  <c r="BF185" i="2"/>
  <c r="T185" i="2"/>
  <c r="R185" i="2"/>
  <c r="P185" i="2"/>
  <c r="BK185" i="2"/>
  <c r="J185" i="2"/>
  <c r="BE185" i="2"/>
  <c r="BI184" i="2"/>
  <c r="BH184" i="2"/>
  <c r="BG184" i="2"/>
  <c r="BF184" i="2"/>
  <c r="T184" i="2"/>
  <c r="R184" i="2"/>
  <c r="P184" i="2"/>
  <c r="BK184" i="2"/>
  <c r="J184" i="2"/>
  <c r="BE184" i="2"/>
  <c r="BI183" i="2"/>
  <c r="BH183" i="2"/>
  <c r="BG183" i="2"/>
  <c r="BF183" i="2"/>
  <c r="T183" i="2"/>
  <c r="R183" i="2"/>
  <c r="P183" i="2"/>
  <c r="BK183" i="2"/>
  <c r="J183" i="2"/>
  <c r="BE183" i="2" s="1"/>
  <c r="BI182" i="2"/>
  <c r="BH182" i="2"/>
  <c r="BG182" i="2"/>
  <c r="BF182" i="2"/>
  <c r="T182" i="2"/>
  <c r="R182" i="2"/>
  <c r="P182" i="2"/>
  <c r="BK182" i="2"/>
  <c r="J182" i="2"/>
  <c r="BE182" i="2" s="1"/>
  <c r="BI181" i="2"/>
  <c r="BH181" i="2"/>
  <c r="BG181" i="2"/>
  <c r="BF181" i="2"/>
  <c r="T181" i="2"/>
  <c r="T179" i="2" s="1"/>
  <c r="R181" i="2"/>
  <c r="P181" i="2"/>
  <c r="BK181" i="2"/>
  <c r="J181" i="2"/>
  <c r="BE181" i="2" s="1"/>
  <c r="BI180" i="2"/>
  <c r="BH180" i="2"/>
  <c r="BG180" i="2"/>
  <c r="BF180" i="2"/>
  <c r="T180" i="2"/>
  <c r="R180" i="2"/>
  <c r="R179" i="2" s="1"/>
  <c r="P180" i="2"/>
  <c r="P179" i="2" s="1"/>
  <c r="BK180" i="2"/>
  <c r="J180" i="2"/>
  <c r="BE180" i="2"/>
  <c r="BI178" i="2"/>
  <c r="BH178" i="2"/>
  <c r="BG178" i="2"/>
  <c r="BE178" i="2"/>
  <c r="T178" i="2"/>
  <c r="R178" i="2"/>
  <c r="P178" i="2"/>
  <c r="BK178" i="2"/>
  <c r="J178" i="2"/>
  <c r="BF178" i="2" s="1"/>
  <c r="BI177" i="2"/>
  <c r="BH177" i="2"/>
  <c r="BG177" i="2"/>
  <c r="BE177" i="2"/>
  <c r="T177" i="2"/>
  <c r="R177" i="2"/>
  <c r="P177" i="2"/>
  <c r="P174" i="2" s="1"/>
  <c r="BK177" i="2"/>
  <c r="J177" i="2"/>
  <c r="BF177" i="2" s="1"/>
  <c r="BI176" i="2"/>
  <c r="BH176" i="2"/>
  <c r="BG176" i="2"/>
  <c r="BF176" i="2"/>
  <c r="T176" i="2"/>
  <c r="R176" i="2"/>
  <c r="P176" i="2"/>
  <c r="BK176" i="2"/>
  <c r="J176" i="2"/>
  <c r="BE176" i="2" s="1"/>
  <c r="BI175" i="2"/>
  <c r="BH175" i="2"/>
  <c r="BG175" i="2"/>
  <c r="BF175" i="2"/>
  <c r="T175" i="2"/>
  <c r="T174" i="2"/>
  <c r="R175" i="2"/>
  <c r="R174" i="2" s="1"/>
  <c r="P175" i="2"/>
  <c r="BK175" i="2"/>
  <c r="J175" i="2"/>
  <c r="BE175" i="2"/>
  <c r="BI173" i="2"/>
  <c r="BH173" i="2"/>
  <c r="BG173" i="2"/>
  <c r="BF173" i="2"/>
  <c r="T173" i="2"/>
  <c r="R173" i="2"/>
  <c r="P173" i="2"/>
  <c r="BK173" i="2"/>
  <c r="J173" i="2"/>
  <c r="BE173" i="2" s="1"/>
  <c r="BI172" i="2"/>
  <c r="BH172" i="2"/>
  <c r="BG172" i="2"/>
  <c r="BF172" i="2"/>
  <c r="T172" i="2"/>
  <c r="R172" i="2"/>
  <c r="P172" i="2"/>
  <c r="BK172" i="2"/>
  <c r="J172" i="2"/>
  <c r="BE172" i="2"/>
  <c r="BI171" i="2"/>
  <c r="BH171" i="2"/>
  <c r="BG171" i="2"/>
  <c r="BE171" i="2"/>
  <c r="T171" i="2"/>
  <c r="R171" i="2"/>
  <c r="P171" i="2"/>
  <c r="BI170" i="2"/>
  <c r="BH170" i="2"/>
  <c r="BG170" i="2"/>
  <c r="BF170" i="2"/>
  <c r="T170" i="2"/>
  <c r="T169" i="2" s="1"/>
  <c r="R170" i="2"/>
  <c r="R169" i="2" s="1"/>
  <c r="P170" i="2"/>
  <c r="P169" i="2" s="1"/>
  <c r="BK170" i="2"/>
  <c r="J170" i="2"/>
  <c r="BE170" i="2"/>
  <c r="BI168" i="2"/>
  <c r="BH168" i="2"/>
  <c r="BG168" i="2"/>
  <c r="BF168" i="2"/>
  <c r="T168" i="2"/>
  <c r="T167" i="2"/>
  <c r="R168" i="2"/>
  <c r="R167" i="2"/>
  <c r="P168" i="2"/>
  <c r="P167" i="2" s="1"/>
  <c r="BK168" i="2"/>
  <c r="BK167" i="2" s="1"/>
  <c r="J167" i="2" s="1"/>
  <c r="J67" i="2" s="1"/>
  <c r="J168" i="2"/>
  <c r="BE168" i="2"/>
  <c r="BI166" i="2"/>
  <c r="BH166" i="2"/>
  <c r="BG166" i="2"/>
  <c r="BE166" i="2"/>
  <c r="T166" i="2"/>
  <c r="R166" i="2"/>
  <c r="P166" i="2"/>
  <c r="BK166" i="2"/>
  <c r="J166" i="2"/>
  <c r="BF166" i="2" s="1"/>
  <c r="BI165" i="2"/>
  <c r="BH165" i="2"/>
  <c r="BG165" i="2"/>
  <c r="BE165" i="2"/>
  <c r="T165" i="2"/>
  <c r="R165" i="2"/>
  <c r="P165" i="2"/>
  <c r="BK165" i="2"/>
  <c r="J165" i="2"/>
  <c r="BF165" i="2" s="1"/>
  <c r="BI164" i="2"/>
  <c r="BH164" i="2"/>
  <c r="BG164" i="2"/>
  <c r="BE164" i="2"/>
  <c r="T164" i="2"/>
  <c r="R164" i="2"/>
  <c r="P164" i="2"/>
  <c r="BK164" i="2"/>
  <c r="J164" i="2"/>
  <c r="BF164" i="2"/>
  <c r="BI163" i="2"/>
  <c r="BH163" i="2"/>
  <c r="BG163" i="2"/>
  <c r="BF163" i="2"/>
  <c r="T163" i="2"/>
  <c r="R163" i="2"/>
  <c r="P163" i="2"/>
  <c r="BK163" i="2"/>
  <c r="J163" i="2"/>
  <c r="BE163" i="2"/>
  <c r="BI162" i="2"/>
  <c r="BH162" i="2"/>
  <c r="BG162" i="2"/>
  <c r="BF162" i="2"/>
  <c r="T162" i="2"/>
  <c r="R162" i="2"/>
  <c r="P162" i="2"/>
  <c r="BK162" i="2"/>
  <c r="J162" i="2"/>
  <c r="BE162" i="2" s="1"/>
  <c r="BI161" i="2"/>
  <c r="BH161" i="2"/>
  <c r="BG161" i="2"/>
  <c r="BF161" i="2"/>
  <c r="T161" i="2"/>
  <c r="R161" i="2"/>
  <c r="P161" i="2"/>
  <c r="BK161" i="2"/>
  <c r="J161" i="2"/>
  <c r="BE161" i="2" s="1"/>
  <c r="BI160" i="2"/>
  <c r="BH160" i="2"/>
  <c r="BG160" i="2"/>
  <c r="BF160" i="2"/>
  <c r="T160" i="2"/>
  <c r="R160" i="2"/>
  <c r="P160" i="2"/>
  <c r="BK160" i="2"/>
  <c r="J160" i="2"/>
  <c r="BE160" i="2"/>
  <c r="BI159" i="2"/>
  <c r="BH159" i="2"/>
  <c r="BG159" i="2"/>
  <c r="BF159" i="2"/>
  <c r="T159" i="2"/>
  <c r="R159" i="2"/>
  <c r="P159" i="2"/>
  <c r="BK159" i="2"/>
  <c r="J159" i="2"/>
  <c r="BE159" i="2"/>
  <c r="BI158" i="2"/>
  <c r="BH158" i="2"/>
  <c r="BG158" i="2"/>
  <c r="BF158" i="2"/>
  <c r="T158" i="2"/>
  <c r="R158" i="2"/>
  <c r="P158" i="2"/>
  <c r="BK158" i="2"/>
  <c r="J158" i="2"/>
  <c r="BE158" i="2" s="1"/>
  <c r="BI157" i="2"/>
  <c r="BH157" i="2"/>
  <c r="BG157" i="2"/>
  <c r="BF157" i="2"/>
  <c r="T157" i="2"/>
  <c r="R157" i="2"/>
  <c r="P157" i="2"/>
  <c r="BK157" i="2"/>
  <c r="J157" i="2"/>
  <c r="BE157" i="2" s="1"/>
  <c r="BI156" i="2"/>
  <c r="BH156" i="2"/>
  <c r="BG156" i="2"/>
  <c r="BE156" i="2"/>
  <c r="T156" i="2"/>
  <c r="R156" i="2"/>
  <c r="P156" i="2"/>
  <c r="BK156" i="2"/>
  <c r="J156" i="2"/>
  <c r="BF156" i="2"/>
  <c r="BI155" i="2"/>
  <c r="BH155" i="2"/>
  <c r="BG155" i="2"/>
  <c r="BF155" i="2"/>
  <c r="T155" i="2"/>
  <c r="R155" i="2"/>
  <c r="P155" i="2"/>
  <c r="BK155" i="2"/>
  <c r="J155" i="2"/>
  <c r="BE155" i="2"/>
  <c r="BI154" i="2"/>
  <c r="BH154" i="2"/>
  <c r="BG154" i="2"/>
  <c r="BF154" i="2"/>
  <c r="T154" i="2"/>
  <c r="R154" i="2"/>
  <c r="P154" i="2"/>
  <c r="BK154" i="2"/>
  <c r="J154" i="2"/>
  <c r="BE154" i="2" s="1"/>
  <c r="BI153" i="2"/>
  <c r="BH153" i="2"/>
  <c r="BG153" i="2"/>
  <c r="BF153" i="2"/>
  <c r="T153" i="2"/>
  <c r="R153" i="2"/>
  <c r="P153" i="2"/>
  <c r="P150" i="2" s="1"/>
  <c r="BK153" i="2"/>
  <c r="J153" i="2"/>
  <c r="BE153" i="2" s="1"/>
  <c r="BI152" i="2"/>
  <c r="BH152" i="2"/>
  <c r="BG152" i="2"/>
  <c r="BF152" i="2"/>
  <c r="T152" i="2"/>
  <c r="R152" i="2"/>
  <c r="P152" i="2"/>
  <c r="BK152" i="2"/>
  <c r="J152" i="2"/>
  <c r="BE152" i="2"/>
  <c r="BI151" i="2"/>
  <c r="BH151" i="2"/>
  <c r="BG151" i="2"/>
  <c r="BF151" i="2"/>
  <c r="T151" i="2"/>
  <c r="T150" i="2" s="1"/>
  <c r="R151" i="2"/>
  <c r="R150" i="2"/>
  <c r="P151" i="2"/>
  <c r="BK151" i="2"/>
  <c r="J151" i="2"/>
  <c r="BE151" i="2"/>
  <c r="BI149" i="2"/>
  <c r="BH149" i="2"/>
  <c r="BG149" i="2"/>
  <c r="BE149" i="2"/>
  <c r="T149" i="2"/>
  <c r="R149" i="2"/>
  <c r="P149" i="2"/>
  <c r="BK149" i="2"/>
  <c r="J149" i="2"/>
  <c r="BF149" i="2" s="1"/>
  <c r="BI148" i="2"/>
  <c r="BH148" i="2"/>
  <c r="BG148" i="2"/>
  <c r="BE148" i="2"/>
  <c r="T148" i="2"/>
  <c r="R148" i="2"/>
  <c r="P148" i="2"/>
  <c r="BK148" i="2"/>
  <c r="J148" i="2"/>
  <c r="BF148" i="2" s="1"/>
  <c r="BI147" i="2"/>
  <c r="BH147" i="2"/>
  <c r="BG147" i="2"/>
  <c r="BF147" i="2"/>
  <c r="T147" i="2"/>
  <c r="R147" i="2"/>
  <c r="P147" i="2"/>
  <c r="BK147" i="2"/>
  <c r="J147" i="2"/>
  <c r="BE147" i="2" s="1"/>
  <c r="BI146" i="2"/>
  <c r="BH146" i="2"/>
  <c r="BG146" i="2"/>
  <c r="BF146" i="2"/>
  <c r="T146" i="2"/>
  <c r="R146" i="2"/>
  <c r="P146" i="2"/>
  <c r="BK146" i="2"/>
  <c r="J146" i="2"/>
  <c r="BE146" i="2"/>
  <c r="BI145" i="2"/>
  <c r="BH145" i="2"/>
  <c r="BG145" i="2"/>
  <c r="BF145" i="2"/>
  <c r="T145" i="2"/>
  <c r="R145" i="2"/>
  <c r="P145" i="2"/>
  <c r="BK145" i="2"/>
  <c r="J145" i="2"/>
  <c r="BE145" i="2"/>
  <c r="BI144" i="2"/>
  <c r="BH144" i="2"/>
  <c r="BG144" i="2"/>
  <c r="BF144" i="2"/>
  <c r="T144" i="2"/>
  <c r="R144" i="2"/>
  <c r="P144" i="2"/>
  <c r="BK144" i="2"/>
  <c r="J144" i="2"/>
  <c r="BI143" i="2"/>
  <c r="BH143" i="2"/>
  <c r="BG143" i="2"/>
  <c r="BF143" i="2"/>
  <c r="T143" i="2"/>
  <c r="R143" i="2"/>
  <c r="P143" i="2"/>
  <c r="P141" i="2" s="1"/>
  <c r="BK143" i="2"/>
  <c r="J143" i="2"/>
  <c r="BE143" i="2" s="1"/>
  <c r="BI142" i="2"/>
  <c r="BH142" i="2"/>
  <c r="BG142" i="2"/>
  <c r="BF142" i="2"/>
  <c r="T142" i="2"/>
  <c r="T141" i="2" s="1"/>
  <c r="R142" i="2"/>
  <c r="R141" i="2" s="1"/>
  <c r="P142" i="2"/>
  <c r="BK142" i="2"/>
  <c r="J142" i="2"/>
  <c r="BE142" i="2"/>
  <c r="BI140" i="2"/>
  <c r="BH140" i="2"/>
  <c r="BG140" i="2"/>
  <c r="BE140" i="2"/>
  <c r="T140" i="2"/>
  <c r="R140" i="2"/>
  <c r="P140" i="2"/>
  <c r="BK140" i="2"/>
  <c r="J140" i="2"/>
  <c r="BF140" i="2" s="1"/>
  <c r="BI139" i="2"/>
  <c r="BH139" i="2"/>
  <c r="BG139" i="2"/>
  <c r="BE139" i="2"/>
  <c r="T139" i="2"/>
  <c r="R139" i="2"/>
  <c r="P139" i="2"/>
  <c r="BK139" i="2"/>
  <c r="J139" i="2"/>
  <c r="BF139" i="2" s="1"/>
  <c r="BI138" i="2"/>
  <c r="BH138" i="2"/>
  <c r="BG138" i="2"/>
  <c r="BF138" i="2"/>
  <c r="T138" i="2"/>
  <c r="T135" i="2" s="1"/>
  <c r="R138" i="2"/>
  <c r="R135" i="2" s="1"/>
  <c r="P138" i="2"/>
  <c r="BK138" i="2"/>
  <c r="J138" i="2"/>
  <c r="BE138" i="2"/>
  <c r="BI137" i="2"/>
  <c r="BH137" i="2"/>
  <c r="BG137" i="2"/>
  <c r="BF137" i="2"/>
  <c r="T137" i="2"/>
  <c r="R137" i="2"/>
  <c r="P137" i="2"/>
  <c r="BK137" i="2"/>
  <c r="J137" i="2"/>
  <c r="BE137" i="2"/>
  <c r="BI136" i="2"/>
  <c r="BH136" i="2"/>
  <c r="BG136" i="2"/>
  <c r="BF136" i="2"/>
  <c r="T136" i="2"/>
  <c r="R136" i="2"/>
  <c r="P136" i="2"/>
  <c r="P135" i="2" s="1"/>
  <c r="BK136" i="2"/>
  <c r="J136" i="2"/>
  <c r="BE136" i="2"/>
  <c r="BI134" i="2"/>
  <c r="BH134" i="2"/>
  <c r="BG134" i="2"/>
  <c r="BE134" i="2"/>
  <c r="T134" i="2"/>
  <c r="R134" i="2"/>
  <c r="P134" i="2"/>
  <c r="BK134" i="2"/>
  <c r="J134" i="2"/>
  <c r="BF134" i="2" s="1"/>
  <c r="BI133" i="2"/>
  <c r="BH133" i="2"/>
  <c r="BG133" i="2"/>
  <c r="BE133" i="2"/>
  <c r="T133" i="2"/>
  <c r="R133" i="2"/>
  <c r="P133" i="2"/>
  <c r="BK133" i="2"/>
  <c r="J133" i="2"/>
  <c r="BF133" i="2" s="1"/>
  <c r="BI132" i="2"/>
  <c r="BH132" i="2"/>
  <c r="BG132" i="2"/>
  <c r="BF132" i="2"/>
  <c r="T132" i="2"/>
  <c r="R132" i="2"/>
  <c r="P132" i="2"/>
  <c r="BK132" i="2"/>
  <c r="J132" i="2"/>
  <c r="BE132" i="2" s="1"/>
  <c r="BI131" i="2"/>
  <c r="BH131" i="2"/>
  <c r="BG131" i="2"/>
  <c r="BF131" i="2"/>
  <c r="T131" i="2"/>
  <c r="R131" i="2"/>
  <c r="R124" i="2" s="1"/>
  <c r="P131" i="2"/>
  <c r="BK131" i="2"/>
  <c r="J131" i="2"/>
  <c r="BE131" i="2"/>
  <c r="BI130" i="2"/>
  <c r="BH130" i="2"/>
  <c r="BG130" i="2"/>
  <c r="BF130" i="2"/>
  <c r="T130" i="2"/>
  <c r="R130" i="2"/>
  <c r="P130" i="2"/>
  <c r="BK130" i="2"/>
  <c r="J130" i="2"/>
  <c r="BE130" i="2" s="1"/>
  <c r="BI129" i="2"/>
  <c r="BH129" i="2"/>
  <c r="BG129" i="2"/>
  <c r="BF129" i="2"/>
  <c r="T129" i="2"/>
  <c r="R129" i="2"/>
  <c r="P129" i="2"/>
  <c r="BK129" i="2"/>
  <c r="J129" i="2"/>
  <c r="BE129" i="2" s="1"/>
  <c r="BI128" i="2"/>
  <c r="BH128" i="2"/>
  <c r="BG128" i="2"/>
  <c r="BF128" i="2"/>
  <c r="T128" i="2"/>
  <c r="R128" i="2"/>
  <c r="P128" i="2"/>
  <c r="BK128" i="2"/>
  <c r="J128" i="2"/>
  <c r="BE128" i="2" s="1"/>
  <c r="BI127" i="2"/>
  <c r="BH127" i="2"/>
  <c r="BG127" i="2"/>
  <c r="BF127" i="2"/>
  <c r="T127" i="2"/>
  <c r="T124" i="2" s="1"/>
  <c r="R127" i="2"/>
  <c r="P127" i="2"/>
  <c r="BK127" i="2"/>
  <c r="J127" i="2"/>
  <c r="BE127" i="2"/>
  <c r="BI126" i="2"/>
  <c r="BH126" i="2"/>
  <c r="BG126" i="2"/>
  <c r="BF126" i="2"/>
  <c r="T126" i="2"/>
  <c r="R126" i="2"/>
  <c r="P126" i="2"/>
  <c r="BK126" i="2"/>
  <c r="J126" i="2"/>
  <c r="BE126" i="2"/>
  <c r="BI125" i="2"/>
  <c r="BH125" i="2"/>
  <c r="BG125" i="2"/>
  <c r="BF125" i="2"/>
  <c r="T125" i="2"/>
  <c r="R125" i="2"/>
  <c r="P125" i="2"/>
  <c r="P124" i="2"/>
  <c r="BK125" i="2"/>
  <c r="J125" i="2"/>
  <c r="BE125" i="2" s="1"/>
  <c r="BI122" i="2"/>
  <c r="BH122" i="2"/>
  <c r="BG122" i="2"/>
  <c r="BE122" i="2"/>
  <c r="T122" i="2"/>
  <c r="T121" i="2" s="1"/>
  <c r="R122" i="2"/>
  <c r="R121" i="2" s="1"/>
  <c r="P122" i="2"/>
  <c r="P121" i="2"/>
  <c r="BK122" i="2"/>
  <c r="BK121" i="2" s="1"/>
  <c r="J121" i="2" s="1"/>
  <c r="J61" i="2" s="1"/>
  <c r="J122" i="2"/>
  <c r="BF122" i="2" s="1"/>
  <c r="BI120" i="2"/>
  <c r="BH120" i="2"/>
  <c r="BG120" i="2"/>
  <c r="BE120" i="2"/>
  <c r="T120" i="2"/>
  <c r="R120" i="2"/>
  <c r="P120" i="2"/>
  <c r="BK120" i="2"/>
  <c r="J120" i="2"/>
  <c r="BF120" i="2"/>
  <c r="BI119" i="2"/>
  <c r="BH119" i="2"/>
  <c r="BG119" i="2"/>
  <c r="BE119" i="2"/>
  <c r="T119" i="2"/>
  <c r="R119" i="2"/>
  <c r="P119" i="2"/>
  <c r="BK119" i="2"/>
  <c r="J119" i="2"/>
  <c r="BF119" i="2"/>
  <c r="BI118" i="2"/>
  <c r="BH118" i="2"/>
  <c r="BG118" i="2"/>
  <c r="BE118" i="2"/>
  <c r="T118" i="2"/>
  <c r="R118" i="2"/>
  <c r="P118" i="2"/>
  <c r="P116" i="2" s="1"/>
  <c r="BK118" i="2"/>
  <c r="J118" i="2"/>
  <c r="BF118" i="2"/>
  <c r="BI117" i="2"/>
  <c r="BH117" i="2"/>
  <c r="BG117" i="2"/>
  <c r="BE117" i="2"/>
  <c r="T117" i="2"/>
  <c r="T116" i="2" s="1"/>
  <c r="R117" i="2"/>
  <c r="R116" i="2" s="1"/>
  <c r="P117" i="2"/>
  <c r="BK117" i="2"/>
  <c r="BK116" i="2"/>
  <c r="J116" i="2" s="1"/>
  <c r="J60" i="2" s="1"/>
  <c r="J117" i="2"/>
  <c r="BF117" i="2" s="1"/>
  <c r="BI115" i="2"/>
  <c r="BH115" i="2"/>
  <c r="BG115" i="2"/>
  <c r="BE115" i="2"/>
  <c r="T115" i="2"/>
  <c r="R115" i="2"/>
  <c r="P115" i="2"/>
  <c r="BK115" i="2"/>
  <c r="J115" i="2"/>
  <c r="BF115" i="2"/>
  <c r="BI114" i="2"/>
  <c r="BH114" i="2"/>
  <c r="BG114" i="2"/>
  <c r="BF114" i="2"/>
  <c r="T114" i="2"/>
  <c r="R114" i="2"/>
  <c r="P114" i="2"/>
  <c r="BK114" i="2"/>
  <c r="J114" i="2"/>
  <c r="BE114" i="2"/>
  <c r="BI113" i="2"/>
  <c r="BH113" i="2"/>
  <c r="BG113" i="2"/>
  <c r="BF113" i="2"/>
  <c r="T113" i="2"/>
  <c r="R113" i="2"/>
  <c r="P113" i="2"/>
  <c r="BK113" i="2"/>
  <c r="J113" i="2"/>
  <c r="BE113" i="2"/>
  <c r="BI112" i="2"/>
  <c r="BH112" i="2"/>
  <c r="BG112" i="2"/>
  <c r="BF112" i="2"/>
  <c r="T112" i="2"/>
  <c r="R112" i="2"/>
  <c r="P112" i="2"/>
  <c r="BK112" i="2"/>
  <c r="J112" i="2"/>
  <c r="BE112" i="2" s="1"/>
  <c r="BI111" i="2"/>
  <c r="BH111" i="2"/>
  <c r="BG111" i="2"/>
  <c r="BF111" i="2"/>
  <c r="T111" i="2"/>
  <c r="R111" i="2"/>
  <c r="P111" i="2"/>
  <c r="BK111" i="2"/>
  <c r="J111" i="2"/>
  <c r="BE111" i="2" s="1"/>
  <c r="BI110" i="2"/>
  <c r="BH110" i="2"/>
  <c r="BG110" i="2"/>
  <c r="BF110" i="2"/>
  <c r="T110" i="2"/>
  <c r="R110" i="2"/>
  <c r="P110" i="2"/>
  <c r="BK110" i="2"/>
  <c r="J110" i="2"/>
  <c r="BE110" i="2"/>
  <c r="BI109" i="2"/>
  <c r="BH109" i="2"/>
  <c r="BG109" i="2"/>
  <c r="BF109" i="2"/>
  <c r="T109" i="2"/>
  <c r="R109" i="2"/>
  <c r="P109" i="2"/>
  <c r="BK109" i="2"/>
  <c r="J109" i="2"/>
  <c r="BE109" i="2"/>
  <c r="BI108" i="2"/>
  <c r="BH108" i="2"/>
  <c r="BG108" i="2"/>
  <c r="BE108" i="2"/>
  <c r="T108" i="2"/>
  <c r="R108" i="2"/>
  <c r="P108" i="2"/>
  <c r="P106" i="2" s="1"/>
  <c r="BK108" i="2"/>
  <c r="J108" i="2"/>
  <c r="BF108" i="2" s="1"/>
  <c r="BI107" i="2"/>
  <c r="BH107" i="2"/>
  <c r="BG107" i="2"/>
  <c r="BE107" i="2"/>
  <c r="T107" i="2"/>
  <c r="T106" i="2" s="1"/>
  <c r="R107" i="2"/>
  <c r="R106" i="2" s="1"/>
  <c r="P107" i="2"/>
  <c r="BK107" i="2"/>
  <c r="J107" i="2"/>
  <c r="BF107" i="2" s="1"/>
  <c r="BI105" i="2"/>
  <c r="BH105" i="2"/>
  <c r="BG105" i="2"/>
  <c r="BF105" i="2"/>
  <c r="T105" i="2"/>
  <c r="R105" i="2"/>
  <c r="P105" i="2"/>
  <c r="BK105" i="2"/>
  <c r="J105" i="2"/>
  <c r="BE105" i="2"/>
  <c r="BI104" i="2"/>
  <c r="BH104" i="2"/>
  <c r="BG104" i="2"/>
  <c r="BF104" i="2"/>
  <c r="T104" i="2"/>
  <c r="T100" i="2" s="1"/>
  <c r="R104" i="2"/>
  <c r="P104" i="2"/>
  <c r="BK104" i="2"/>
  <c r="J104" i="2"/>
  <c r="BE104" i="2" s="1"/>
  <c r="BI103" i="2"/>
  <c r="BH103" i="2"/>
  <c r="BG103" i="2"/>
  <c r="BF103" i="2"/>
  <c r="T103" i="2"/>
  <c r="R103" i="2"/>
  <c r="P103" i="2"/>
  <c r="BK103" i="2"/>
  <c r="J103" i="2"/>
  <c r="BE103" i="2"/>
  <c r="BI102" i="2"/>
  <c r="BH102" i="2"/>
  <c r="BG102" i="2"/>
  <c r="BF102" i="2"/>
  <c r="T102" i="2"/>
  <c r="R102" i="2"/>
  <c r="P102" i="2"/>
  <c r="BK102" i="2"/>
  <c r="J102" i="2"/>
  <c r="BE102" i="2" s="1"/>
  <c r="BI101" i="2"/>
  <c r="BH101" i="2"/>
  <c r="BG101" i="2"/>
  <c r="BF101" i="2"/>
  <c r="T101" i="2"/>
  <c r="R101" i="2"/>
  <c r="P101" i="2"/>
  <c r="P100" i="2" s="1"/>
  <c r="BK101" i="2"/>
  <c r="BK100" i="2" s="1"/>
  <c r="J100" i="2" s="1"/>
  <c r="J58" i="2" s="1"/>
  <c r="J101" i="2"/>
  <c r="BE101" i="2"/>
  <c r="BI99" i="2"/>
  <c r="BH99" i="2"/>
  <c r="BG99" i="2"/>
  <c r="BF99" i="2"/>
  <c r="T99" i="2"/>
  <c r="R99" i="2"/>
  <c r="P99" i="2"/>
  <c r="BK99" i="2"/>
  <c r="BK97" i="2" s="1"/>
  <c r="J99" i="2"/>
  <c r="BE99" i="2"/>
  <c r="BI98" i="2"/>
  <c r="BH98" i="2"/>
  <c r="BG98" i="2"/>
  <c r="BF98" i="2"/>
  <c r="T98" i="2"/>
  <c r="T97" i="2"/>
  <c r="T96" i="2" s="1"/>
  <c r="R98" i="2"/>
  <c r="R97" i="2"/>
  <c r="P98" i="2"/>
  <c r="P97" i="2" s="1"/>
  <c r="BK98" i="2"/>
  <c r="J98" i="2"/>
  <c r="BE98" i="2" s="1"/>
  <c r="J91" i="2"/>
  <c r="F91" i="2"/>
  <c r="F89" i="2"/>
  <c r="E87" i="2"/>
  <c r="J50" i="2"/>
  <c r="F50" i="2"/>
  <c r="F48" i="2"/>
  <c r="E46" i="2"/>
  <c r="J22" i="2"/>
  <c r="E22" i="2"/>
  <c r="J51" i="2" s="1"/>
  <c r="J21" i="2"/>
  <c r="J16" i="2"/>
  <c r="E16" i="2"/>
  <c r="F92" i="2" s="1"/>
  <c r="J15" i="2"/>
  <c r="J10" i="2"/>
  <c r="J89" i="2" s="1"/>
  <c r="AS54" i="1"/>
  <c r="L50" i="1"/>
  <c r="AM50" i="1"/>
  <c r="AM49" i="1"/>
  <c r="L49" i="1"/>
  <c r="AM47" i="1"/>
  <c r="L47" i="1"/>
  <c r="L45" i="1"/>
  <c r="L44" i="1"/>
  <c r="F51" i="2" l="1"/>
  <c r="BK179" i="2"/>
  <c r="J179" i="2" s="1"/>
  <c r="J70" i="2" s="1"/>
  <c r="BK232" i="2"/>
  <c r="J232" i="2" s="1"/>
  <c r="J75" i="2" s="1"/>
  <c r="BK150" i="2"/>
  <c r="J150" i="2" s="1"/>
  <c r="J66" i="2" s="1"/>
  <c r="BK174" i="2"/>
  <c r="J174" i="2" s="1"/>
  <c r="J69" i="2" s="1"/>
  <c r="BK141" i="2"/>
  <c r="J141" i="2" s="1"/>
  <c r="J65" i="2" s="1"/>
  <c r="BK194" i="2"/>
  <c r="J194" i="2" s="1"/>
  <c r="J71" i="2" s="1"/>
  <c r="BK221" i="2"/>
  <c r="J221" i="2" s="1"/>
  <c r="J74" i="2" s="1"/>
  <c r="BK208" i="2"/>
  <c r="J208" i="2" s="1"/>
  <c r="J73" i="2" s="1"/>
  <c r="BK106" i="2"/>
  <c r="J106" i="2" s="1"/>
  <c r="J59" i="2" s="1"/>
  <c r="F35" i="2"/>
  <c r="BD55" i="1" s="1"/>
  <c r="BD54" i="1" s="1"/>
  <c r="W33" i="1" s="1"/>
  <c r="BE144" i="2"/>
  <c r="BK135" i="2"/>
  <c r="J135" i="2" s="1"/>
  <c r="J64" i="2" s="1"/>
  <c r="BK199" i="2"/>
  <c r="J199" i="2" s="1"/>
  <c r="J72" i="2" s="1"/>
  <c r="P96" i="2"/>
  <c r="F34" i="2"/>
  <c r="BC55" i="1" s="1"/>
  <c r="BC54" i="1" s="1"/>
  <c r="W32" i="1" s="1"/>
  <c r="BK124" i="2"/>
  <c r="J124" i="2" s="1"/>
  <c r="J63" i="2" s="1"/>
  <c r="E33" i="3"/>
  <c r="D132" i="3"/>
  <c r="D138" i="3"/>
  <c r="P232" i="2"/>
  <c r="BK245" i="2"/>
  <c r="J245" i="2"/>
  <c r="J77" i="2"/>
  <c r="P245" i="2"/>
  <c r="R245" i="2"/>
  <c r="R123" i="2"/>
  <c r="J48" i="2"/>
  <c r="F33" i="2"/>
  <c r="BB55" i="1" s="1"/>
  <c r="BB54" i="1" s="1"/>
  <c r="W31" i="1" s="1"/>
  <c r="T232" i="2"/>
  <c r="T123" i="2"/>
  <c r="T95" i="2"/>
  <c r="T245" i="2"/>
  <c r="BK241" i="2"/>
  <c r="J241" i="2"/>
  <c r="J76" i="2"/>
  <c r="R100" i="2"/>
  <c r="R96" i="2" s="1"/>
  <c r="P241" i="2"/>
  <c r="P123" i="2" s="1"/>
  <c r="E107" i="3"/>
  <c r="E81" i="3"/>
  <c r="D134" i="3"/>
  <c r="E95" i="3"/>
  <c r="J97" i="2"/>
  <c r="J57" i="2"/>
  <c r="AZ55" i="1"/>
  <c r="AZ54" i="1"/>
  <c r="AV55" i="1"/>
  <c r="J92" i="2"/>
  <c r="BK96" i="2" l="1"/>
  <c r="J96" i="2" s="1"/>
  <c r="J56" i="2" s="1"/>
  <c r="D140" i="3"/>
  <c r="D142" i="3" s="1"/>
  <c r="D144" i="3" s="1"/>
  <c r="R95" i="2"/>
  <c r="AX54" i="1"/>
  <c r="AY54" i="1"/>
  <c r="P95" i="2"/>
  <c r="AU55" i="1" s="1"/>
  <c r="AU54" i="1" s="1"/>
  <c r="E109" i="3"/>
  <c r="D146" i="3"/>
  <c r="AV54" i="1"/>
  <c r="W29" i="1"/>
  <c r="D148" i="3" l="1"/>
  <c r="D150" i="3"/>
  <c r="AK29" i="1"/>
  <c r="D156" i="3" l="1"/>
  <c r="J171" i="2"/>
  <c r="BF171" i="2"/>
  <c r="BK171" i="2"/>
  <c r="BK169" i="2" s="1"/>
  <c r="J169" i="2" l="1"/>
  <c r="J68" i="2"/>
  <c r="BK123" i="2"/>
  <c r="J123" i="2" l="1"/>
  <c r="J62" i="2" s="1"/>
  <c r="BK95" i="2"/>
  <c r="J95" i="2" s="1"/>
  <c r="J28" i="2" l="1"/>
  <c r="J55" i="2"/>
  <c r="F32" i="2" l="1"/>
  <c r="AG55" i="1"/>
  <c r="AG54" i="1" l="1"/>
  <c r="AK26" i="1" s="1"/>
  <c r="BA55" i="1"/>
  <c r="BA54" i="1" s="1"/>
  <c r="J32" i="2"/>
  <c r="AW55" i="1" l="1"/>
  <c r="AT55" i="1" s="1"/>
  <c r="AN55" i="1" s="1"/>
  <c r="J37" i="2"/>
  <c r="W30" i="1"/>
  <c r="AW54" i="1"/>
  <c r="AK30" i="1" l="1"/>
  <c r="AK35" i="1" s="1"/>
  <c r="AT54" i="1"/>
  <c r="AN54" i="1" s="1"/>
</calcChain>
</file>

<file path=xl/sharedStrings.xml><?xml version="1.0" encoding="utf-8"?>
<sst xmlns="http://schemas.openxmlformats.org/spreadsheetml/2006/main" count="2573" uniqueCount="777">
  <si>
    <t>Export Komplet</t>
  </si>
  <si>
    <t/>
  </si>
  <si>
    <t>2.0</t>
  </si>
  <si>
    <t>False</t>
  </si>
  <si>
    <t>{eb6dda34-f97c-4711-9675-48aa048b27c5}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</si>
  <si>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</si>
  <si>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</si>
  <si>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</si>
  <si>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</si>
  <si>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</si>
  <si>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</si>
  <si>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</si>
  <si>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</si>
  <si>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</si>
  <si>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</si>
  <si>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</si>
  <si>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a modernizace 80 bytů v objektech v Praze 3, ul. Jeseniova, č.p. 41, Praha 3, č.j. 23</t>
  </si>
  <si>
    <t>KSO:</t>
  </si>
  <si>
    <t>CC-CZ:</t>
  </si>
  <si>
    <t>Místo:</t>
  </si>
  <si>
    <t>ul. Jeseniova, č.p. 41</t>
  </si>
  <si>
    <t>Datum:</t>
  </si>
  <si>
    <t>Zadavatel:</t>
  </si>
  <si>
    <t>IČ:</t>
  </si>
  <si>
    <t>Městská část Praha 3</t>
  </si>
  <si>
    <t>DIČ:</t>
  </si>
  <si>
    <t>Uchazeč:</t>
  </si>
  <si>
    <t>Projektant: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</si>
  <si>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</si>
  <si>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</si>
  <si>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</si>
  <si>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</si>
  <si>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</si>
  <si>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</si>
  <si>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</si>
  <si>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</si>
  <si>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</si>
  <si>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</si>
  <si>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</si>
  <si>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</si>
  <si>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</si>
  <si>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</si>
  <si>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</si>
  <si>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</si>
  <si>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</si>
  <si>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</si>
  <si>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</si>
  <si>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</si>
  <si>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</si>
  <si>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</si>
  <si>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</si>
  <si>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</si>
  <si>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</si>
  <si>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</si>
  <si>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</si>
  <si>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</si>
  <si>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</si>
  <si>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</si>
  <si>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</si>
  <si>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</si>
  <si>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</si>
  <si>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</si>
  <si>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</si>
  <si>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</si>
  <si>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</si>
  <si>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</si>
  <si>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</si>
  <si>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</si>
  <si>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</si>
  <si>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</si>
  <si>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</si>
  <si>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</si>
  <si>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</si>
  <si>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</si>
  <si>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</si>
  <si>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</si>
  <si>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</si>
  <si>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</si>
  <si>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</si>
  <si>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</si>
  <si>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</si>
  <si>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</si>
  <si>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</si>
  <si>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</si>
  <si>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</si>
  <si>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</si>
  <si>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</si>
  <si>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</si>
  <si>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</si>
  <si>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</si>
  <si>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735 - Ústřední vytápění - otopná tělesa</t>
  </si>
  <si>
    <t xml:space="preserve">    741 - Elektroinstalace</t>
  </si>
  <si>
    <t xml:space="preserve">    751 - Vzduchotechnika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</si>
  <si>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</si>
  <si>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</si>
  <si>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</si>
  <si>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</si>
  <si>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</si>
  <si>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</si>
  <si>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</si>
  <si>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</si>
  <si>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</si>
  <si>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</si>
  <si>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</si>
  <si>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</si>
  <si>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</si>
  <si>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</si>
  <si>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</si>
  <si>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</si>
  <si>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</si>
  <si>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</si>
  <si>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</si>
  <si>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</si>
  <si>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</si>
  <si>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</si>
  <si>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</si>
  <si>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</si>
  <si>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</si>
  <si>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</si>
  <si>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</si>
  <si>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342272215</t>
  </si>
  <si>
    <t>Příčka z pórobetonových hladkých tvárnic na tenkovrstvou maltu do tl 75 mm</t>
  </si>
  <si>
    <t>m2</t>
  </si>
  <si>
    <t>CS ÚRS 2018 01</t>
  </si>
  <si>
    <t>4</t>
  </si>
  <si>
    <t>2</t>
  </si>
  <si>
    <t>-692733517</t>
  </si>
  <si>
    <t>342272225</t>
  </si>
  <si>
    <t>Příčka z pórobetonových hladkých tvárnic na tenkovrstvou maltu tl 100 mm</t>
  </si>
  <si>
    <t>1390590694</t>
  </si>
  <si>
    <t>6</t>
  </si>
  <si>
    <t>Úpravy povrchů, podlahy a osazování výplní</t>
  </si>
  <si>
    <t>612135101</t>
  </si>
  <si>
    <t>Hrubá výplň rýh ve stěnách maltou jakékoli šířky rýhy</t>
  </si>
  <si>
    <t>-1343227991</t>
  </si>
  <si>
    <t>612311131</t>
  </si>
  <si>
    <t>Potažení vnitřních stěn vápenným štukem tloušťky do 3 mm</t>
  </si>
  <si>
    <t>-1928960299</t>
  </si>
  <si>
    <t>5</t>
  </si>
  <si>
    <t>612341121</t>
  </si>
  <si>
    <t>Sádrová nebo vápenosádrová omítka hladká jednovrstvá vnitřních stěn nanášená ručně</t>
  </si>
  <si>
    <t>-944594634</t>
  </si>
  <si>
    <t>642942111</t>
  </si>
  <si>
    <t>Osazování zárubní nebo rámů dveřních kovových do 2,5 m2 na MC</t>
  </si>
  <si>
    <t>kus</t>
  </si>
  <si>
    <t>1734801632</t>
  </si>
  <si>
    <t>7</t>
  </si>
  <si>
    <t>M</t>
  </si>
  <si>
    <t>55331348</t>
  </si>
  <si>
    <t>zárubeň ocelová pro porobeton 100 700 L/P</t>
  </si>
  <si>
    <t>8</t>
  </si>
  <si>
    <t>-1356010759</t>
  </si>
  <si>
    <t>9</t>
  </si>
  <si>
    <t>Ostatní konstrukce a práce, bourání</t>
  </si>
  <si>
    <t>952901104</t>
  </si>
  <si>
    <t>Čištění budov omytí oken nebo balkonových dveří vč. lodžií plochy přes 2,5m2</t>
  </si>
  <si>
    <t>1596547645</t>
  </si>
  <si>
    <t>952901111</t>
  </si>
  <si>
    <t>Vyčištění budov bytové a občanské výstavby při výšce podlaží do 4 m</t>
  </si>
  <si>
    <t>822012360</t>
  </si>
  <si>
    <t>10</t>
  </si>
  <si>
    <t>962031132R</t>
  </si>
  <si>
    <t>Vybourání podezdívky pod vanou</t>
  </si>
  <si>
    <t>1042558392</t>
  </si>
  <si>
    <t>11</t>
  </si>
  <si>
    <t>962084121R</t>
  </si>
  <si>
    <t>Bourání příček umakart sěna nebo zděné zdivo</t>
  </si>
  <si>
    <t>1400366001</t>
  </si>
  <si>
    <t>12</t>
  </si>
  <si>
    <t>974032134</t>
  </si>
  <si>
    <t>Vysekání rýh ve stěnách nebo příčkách z dutých cihel nebo tvárnic hl do 50 mm š 150 mm</t>
  </si>
  <si>
    <t>m</t>
  </si>
  <si>
    <t>-1572968277</t>
  </si>
  <si>
    <t>13</t>
  </si>
  <si>
    <t>X07</t>
  </si>
  <si>
    <t>Dodávka a montáž revizních dvířek D03 800x800</t>
  </si>
  <si>
    <t>-82305895</t>
  </si>
  <si>
    <t>14</t>
  </si>
  <si>
    <t>X12</t>
  </si>
  <si>
    <t>Dodávka a montáž revizních dvířek k sifonu vany</t>
  </si>
  <si>
    <t>soubor</t>
  </si>
  <si>
    <t>-135210626</t>
  </si>
  <si>
    <t>X13</t>
  </si>
  <si>
    <t>Stavební úprava pro novou novou vanu - vyzdění</t>
  </si>
  <si>
    <t>-879955723</t>
  </si>
  <si>
    <t>16</t>
  </si>
  <si>
    <t>X29</t>
  </si>
  <si>
    <t>Průběžný úklid společných prostor v BD</t>
  </si>
  <si>
    <t>-1315603379</t>
  </si>
  <si>
    <t>997</t>
  </si>
  <si>
    <t>Přesun sutě</t>
  </si>
  <si>
    <t>17</t>
  </si>
  <si>
    <t>997013216</t>
  </si>
  <si>
    <t>Vnitrostaveništní doprava suti a vybouraných hmot pro budovy v do 21 m ručně</t>
  </si>
  <si>
    <t>t</t>
  </si>
  <si>
    <t>-1561709985</t>
  </si>
  <si>
    <t>18</t>
  </si>
  <si>
    <t>997013501</t>
  </si>
  <si>
    <t>Odvoz suti a vybouraných hmot na skládku nebo meziskládku do 1 km se složením</t>
  </si>
  <si>
    <t>217661914</t>
  </si>
  <si>
    <t>19</t>
  </si>
  <si>
    <t>997013509</t>
  </si>
  <si>
    <t>Příplatek k odvozu suti a vybouraných hmot na skládku ZKD 1 km přes 1 km</t>
  </si>
  <si>
    <t>-537084767</t>
  </si>
  <si>
    <t>20</t>
  </si>
  <si>
    <t>997013831</t>
  </si>
  <si>
    <t>Poplatek za uložení na skládce (skládkovné) stavebního odpadu směsného</t>
  </si>
  <si>
    <t>1767343731</t>
  </si>
  <si>
    <t>998</t>
  </si>
  <si>
    <t>Přesun hmot</t>
  </si>
  <si>
    <t>998011003</t>
  </si>
  <si>
    <t>Přesun hmot pro budovy zděné v do 24 m</t>
  </si>
  <si>
    <t>-446654461</t>
  </si>
  <si>
    <t>PSV</t>
  </si>
  <si>
    <t>Práce a dodávky PSV</t>
  </si>
  <si>
    <t>711</t>
  </si>
  <si>
    <t>Izolace proti vodě, vlhkosti a plynům</t>
  </si>
  <si>
    <t>22</t>
  </si>
  <si>
    <t>711191201</t>
  </si>
  <si>
    <t>Provedení izolace proti zemní vlhkosti hydroizolační stěrkou vodorovné na betonu, 2 vrstvy</t>
  </si>
  <si>
    <t>340925133</t>
  </si>
  <si>
    <t>23</t>
  </si>
  <si>
    <t>58581002R</t>
  </si>
  <si>
    <t xml:space="preserve">stěrka hydroizolační </t>
  </si>
  <si>
    <t>kg</t>
  </si>
  <si>
    <t>32</t>
  </si>
  <si>
    <t>-623773079</t>
  </si>
  <si>
    <t>24</t>
  </si>
  <si>
    <t>711192202</t>
  </si>
  <si>
    <t>Provedení izolace proti zemní vlhkosti hydroizolační stěrkou svislé na zdivu, 2 vrstvy</t>
  </si>
  <si>
    <t>-1971721881</t>
  </si>
  <si>
    <t>25</t>
  </si>
  <si>
    <t>-2135140231</t>
  </si>
  <si>
    <t>26</t>
  </si>
  <si>
    <t>711199101</t>
  </si>
  <si>
    <t>Provedení těsnícího pásu do spoje dilatační nebo styčné spáry podlaha - stěna</t>
  </si>
  <si>
    <t>-1447809909</t>
  </si>
  <si>
    <t>27</t>
  </si>
  <si>
    <t>28355020R</t>
  </si>
  <si>
    <t>páska pružná těsnící š 80mm</t>
  </si>
  <si>
    <t>-1398760448</t>
  </si>
  <si>
    <t>28</t>
  </si>
  <si>
    <t>711199102</t>
  </si>
  <si>
    <t>Provedení těsnícího koutu pro vnější nebo vnitřní roh spáry podlaha - stěna</t>
  </si>
  <si>
    <t>-1099035143</t>
  </si>
  <si>
    <t>29</t>
  </si>
  <si>
    <t>28355020</t>
  </si>
  <si>
    <t>205661953</t>
  </si>
  <si>
    <t>30</t>
  </si>
  <si>
    <t>998711203</t>
  </si>
  <si>
    <t>Přesun hmot procentní pro izolace proti vodě, vlhkosti a plynům v objektech v do 60 m</t>
  </si>
  <si>
    <t>%</t>
  </si>
  <si>
    <t>-1590497156</t>
  </si>
  <si>
    <t>31</t>
  </si>
  <si>
    <t>998711292</t>
  </si>
  <si>
    <t>Příplatek k přesunu hmot procentní 711 za zvětšený přesun do 100 m</t>
  </si>
  <si>
    <t>1293878655</t>
  </si>
  <si>
    <t>721</t>
  </si>
  <si>
    <t>Zdravotechnika - vnitřní kanalizace</t>
  </si>
  <si>
    <t>721171803</t>
  </si>
  <si>
    <t xml:space="preserve">Demontáž potrubí z PVC do D 75 </t>
  </si>
  <si>
    <t>-77832436</t>
  </si>
  <si>
    <t>33</t>
  </si>
  <si>
    <t>721173723R</t>
  </si>
  <si>
    <t>Potrubí kanalizační z PP-HT DN 50 vč. pomocného materiálu</t>
  </si>
  <si>
    <t>278487772</t>
  </si>
  <si>
    <t>34</t>
  </si>
  <si>
    <t>X17</t>
  </si>
  <si>
    <t>Napojení nové kanalizace na stávající stoupačku</t>
  </si>
  <si>
    <t>-1155743118</t>
  </si>
  <si>
    <t>35</t>
  </si>
  <si>
    <t>998721203</t>
  </si>
  <si>
    <t>Přesun hmot procentní pro vnitřní kanalizace v objektech v do 24 m</t>
  </si>
  <si>
    <t>1393565125</t>
  </si>
  <si>
    <t>36</t>
  </si>
  <si>
    <t>998721292</t>
  </si>
  <si>
    <t>Příplatek k přesunu hmot procentní 721 za zvětšený přesun do 100 m</t>
  </si>
  <si>
    <t>-1079974808</t>
  </si>
  <si>
    <t>722</t>
  </si>
  <si>
    <t>Zdravotechnika - vnitřní vodovod</t>
  </si>
  <si>
    <t>37</t>
  </si>
  <si>
    <t>722130801</t>
  </si>
  <si>
    <t>Demontáž potrubí ocelové pozinkované závitové do DN 25</t>
  </si>
  <si>
    <t>-506049030</t>
  </si>
  <si>
    <t>38</t>
  </si>
  <si>
    <t>722174023R</t>
  </si>
  <si>
    <t>Potrubí vodovodní plastové PPR svařované PP-R d25-2,3 vč. pomovného materiálu</t>
  </si>
  <si>
    <t>141934999</t>
  </si>
  <si>
    <t>39</t>
  </si>
  <si>
    <t>722181222</t>
  </si>
  <si>
    <t>Ochrana vodovodního potrubí přilepenými termoizolačními trubicemi z PE tl do 9 mm DN do 45 mm</t>
  </si>
  <si>
    <t>-303950196</t>
  </si>
  <si>
    <t>40</t>
  </si>
  <si>
    <t>722181242</t>
  </si>
  <si>
    <t>Ochrana vodovodního potrubí přilepenými termoizolačními trubicemi z PE tl do 20 mm DN do 45 mm</t>
  </si>
  <si>
    <t>1018684652</t>
  </si>
  <si>
    <t>41</t>
  </si>
  <si>
    <t>X15</t>
  </si>
  <si>
    <t>napojení nového rozvodu vody na stoupačku</t>
  </si>
  <si>
    <t>944531937</t>
  </si>
  <si>
    <t>42</t>
  </si>
  <si>
    <t>X16</t>
  </si>
  <si>
    <t>Dodávka a montáž vodoměru</t>
  </si>
  <si>
    <t>192274553</t>
  </si>
  <si>
    <t>43</t>
  </si>
  <si>
    <t>998722203</t>
  </si>
  <si>
    <t>Přesun hmot procentní pro vnitřní vodovod v objektech v do 24 m</t>
  </si>
  <si>
    <t>310895886</t>
  </si>
  <si>
    <t>44</t>
  </si>
  <si>
    <t>998722292</t>
  </si>
  <si>
    <t>Příplatek k přesunu hmot procentní 722 za zvětšený přesun do 100 m</t>
  </si>
  <si>
    <t>1601134760</t>
  </si>
  <si>
    <t>725</t>
  </si>
  <si>
    <t>Zdravotechnika - zařizovací předměty</t>
  </si>
  <si>
    <t>45</t>
  </si>
  <si>
    <t>725110811</t>
  </si>
  <si>
    <t>Demontáž klozetů splachovací s nádrží</t>
  </si>
  <si>
    <t>-488474500</t>
  </si>
  <si>
    <t>46</t>
  </si>
  <si>
    <t>725112002</t>
  </si>
  <si>
    <t>Klozet keramický standardní samostatně stojící  vč. armatury specifikace dle PD</t>
  </si>
  <si>
    <t>1938639439</t>
  </si>
  <si>
    <t>47</t>
  </si>
  <si>
    <t>725210821</t>
  </si>
  <si>
    <t>Demontáž umyvadel vč. výtokových armatur</t>
  </si>
  <si>
    <t>1526053168</t>
  </si>
  <si>
    <t>48</t>
  </si>
  <si>
    <t>725211602</t>
  </si>
  <si>
    <t>Umyvadlo keramické připevněné na stěnu 500x400 vč. sifonu a armatůr</t>
  </si>
  <si>
    <t>-921304778</t>
  </si>
  <si>
    <t>49</t>
  </si>
  <si>
    <t>725220842</t>
  </si>
  <si>
    <t>Demontáž van ocelových volně stojících</t>
  </si>
  <si>
    <t>-375690465</t>
  </si>
  <si>
    <t>50</t>
  </si>
  <si>
    <t>725222113</t>
  </si>
  <si>
    <t>Vana samonosná s výtokovými armaturami se zápachovou uzávěrkou 1550x750</t>
  </si>
  <si>
    <t>620772432</t>
  </si>
  <si>
    <t>51</t>
  </si>
  <si>
    <t>725310823R</t>
  </si>
  <si>
    <t>Demontáž dřez jednoduchý vestavěný v kuchyňských sestavách vč. výtokových armatur</t>
  </si>
  <si>
    <t>1042587669</t>
  </si>
  <si>
    <t>52</t>
  </si>
  <si>
    <t>725311121R</t>
  </si>
  <si>
    <t>Dřez nerezový vč. výtokových armatůr</t>
  </si>
  <si>
    <t>-1685400967</t>
  </si>
  <si>
    <t>53</t>
  </si>
  <si>
    <t>725813112R</t>
  </si>
  <si>
    <t>Ventil rohový pračkový vč. zápachové uzávěry</t>
  </si>
  <si>
    <t>-823809464</t>
  </si>
  <si>
    <t>54</t>
  </si>
  <si>
    <t>725820801</t>
  </si>
  <si>
    <t>Demontáž baterie nástěnné do G 3 / 4</t>
  </si>
  <si>
    <t>-92369119</t>
  </si>
  <si>
    <t>55</t>
  </si>
  <si>
    <t>725820802</t>
  </si>
  <si>
    <t>Demontáž baterie stojánkové do jednoho otvoru</t>
  </si>
  <si>
    <t>862816570</t>
  </si>
  <si>
    <t>56</t>
  </si>
  <si>
    <t>725821325</t>
  </si>
  <si>
    <t>Baterie dřezová stojánková specifikace dle PD</t>
  </si>
  <si>
    <t>531569434</t>
  </si>
  <si>
    <t>57</t>
  </si>
  <si>
    <t>725822612R</t>
  </si>
  <si>
    <t xml:space="preserve">Baterie umyvadlová stojánková páková </t>
  </si>
  <si>
    <t>-1250252698</t>
  </si>
  <si>
    <t>58</t>
  </si>
  <si>
    <t>725831313</t>
  </si>
  <si>
    <t>Baterie vanová nástěnná páková s příslušenstvím a pohyblivým držákem specifikace dle PD</t>
  </si>
  <si>
    <t>-581461242</t>
  </si>
  <si>
    <t>59</t>
  </si>
  <si>
    <t>998725203</t>
  </si>
  <si>
    <t>Přesun hmot procentní pro zařizovací předměty v objektech v do 24 m</t>
  </si>
  <si>
    <t>-2124064765</t>
  </si>
  <si>
    <t>60</t>
  </si>
  <si>
    <t>998725292</t>
  </si>
  <si>
    <t>Příplatek k přesunu hmot procentní 725 za zvětšený přesun do 100 m</t>
  </si>
  <si>
    <t>-89980764</t>
  </si>
  <si>
    <t>735</t>
  </si>
  <si>
    <t>Ústřední vytápění - otopná tělesa</t>
  </si>
  <si>
    <t>61</t>
  </si>
  <si>
    <t>X11</t>
  </si>
  <si>
    <t>Repase stávajících radiátorů vč. přívodního potrubí v rosahu dle PD</t>
  </si>
  <si>
    <t>658700585</t>
  </si>
  <si>
    <t>741</t>
  </si>
  <si>
    <t>Elektroinstalace</t>
  </si>
  <si>
    <t>62</t>
  </si>
  <si>
    <t>741390962R</t>
  </si>
  <si>
    <t>Demontáž stávající digestoře</t>
  </si>
  <si>
    <t>-1947209792</t>
  </si>
  <si>
    <t>63</t>
  </si>
  <si>
    <t>El01</t>
  </si>
  <si>
    <t>Elektromontáže viz. samostatný soupis prací</t>
  </si>
  <si>
    <t>-923577869</t>
  </si>
  <si>
    <t>64</t>
  </si>
  <si>
    <t>X10</t>
  </si>
  <si>
    <t>Dodávka a montáž kombinovaného sporáklu s troubou specifikace dle PD</t>
  </si>
  <si>
    <t>2039036389</t>
  </si>
  <si>
    <t>65</t>
  </si>
  <si>
    <t>X14</t>
  </si>
  <si>
    <t>Dodávka a montáž otopného žebříku 450x960mm 300W</t>
  </si>
  <si>
    <t>184732989</t>
  </si>
  <si>
    <t>751</t>
  </si>
  <si>
    <t>Vzduchotechnika</t>
  </si>
  <si>
    <t>66</t>
  </si>
  <si>
    <t>X06</t>
  </si>
  <si>
    <t>Dodávka a montáž ventilátoru s doběhem a časovým spínačem do stěny - připojení na stávající potrubí VZT</t>
  </si>
  <si>
    <t>418943647</t>
  </si>
  <si>
    <t>67</t>
  </si>
  <si>
    <t>X09</t>
  </si>
  <si>
    <t>Dodávka a montáž digestoře specifikace dle PD</t>
  </si>
  <si>
    <t>2139144372</t>
  </si>
  <si>
    <t>68</t>
  </si>
  <si>
    <t>998751202</t>
  </si>
  <si>
    <t>Přesun hmot procentní pro vzduchotechniku v objektech v do 24 m</t>
  </si>
  <si>
    <t>172619948</t>
  </si>
  <si>
    <t>69</t>
  </si>
  <si>
    <t>998751291</t>
  </si>
  <si>
    <t>Příplatek k přesunu hmot procentní 751 za zvětšený přesun do 500 m</t>
  </si>
  <si>
    <t>-1533798812</t>
  </si>
  <si>
    <t>766</t>
  </si>
  <si>
    <t>Konstrukce truhlářské</t>
  </si>
  <si>
    <t>70</t>
  </si>
  <si>
    <t>766662811</t>
  </si>
  <si>
    <t>Demontáž truhlářských prahů dveří jednokřídlových</t>
  </si>
  <si>
    <t>1037593783</t>
  </si>
  <si>
    <t>71</t>
  </si>
  <si>
    <t>766691914</t>
  </si>
  <si>
    <t>Vyvěšení nebo zavěšení dřevěných křídel dveří pl do 2 m2</t>
  </si>
  <si>
    <t>-369790774</t>
  </si>
  <si>
    <t>72</t>
  </si>
  <si>
    <t>766695213</t>
  </si>
  <si>
    <t>Montáž truhlářských prahů dveří 1křídlových šířky přes 10 cm</t>
  </si>
  <si>
    <t>-1053346344</t>
  </si>
  <si>
    <t>73</t>
  </si>
  <si>
    <t>61187456</t>
  </si>
  <si>
    <t>práh dveřní dřevěný bukový</t>
  </si>
  <si>
    <t>-1712532540</t>
  </si>
  <si>
    <t>74</t>
  </si>
  <si>
    <t>766812840R</t>
  </si>
  <si>
    <t>Demontáž kuchyňských linek dřevěných nebo kovových délky do 2,5 m vč. skříněk</t>
  </si>
  <si>
    <t>-800611029</t>
  </si>
  <si>
    <t>75</t>
  </si>
  <si>
    <t>X01</t>
  </si>
  <si>
    <t>Demontáž dřevěného nábytku</t>
  </si>
  <si>
    <t>-550293042</t>
  </si>
  <si>
    <t>76</t>
  </si>
  <si>
    <t>X02</t>
  </si>
  <si>
    <t>Demontáž garniže</t>
  </si>
  <si>
    <t>-695411447</t>
  </si>
  <si>
    <t>77</t>
  </si>
  <si>
    <t>X03</t>
  </si>
  <si>
    <t>Dodávka a montáž nových vstupních dveří 850x1950 dle. PD vč. servisu závěsu, výměny stávajícího kování</t>
  </si>
  <si>
    <t>-574624087</t>
  </si>
  <si>
    <t>78</t>
  </si>
  <si>
    <t>X04</t>
  </si>
  <si>
    <t>Dodávka dveřního křídla D04 700x1970 v rosahu dle PD</t>
  </si>
  <si>
    <t>512</t>
  </si>
  <si>
    <t>1083706680</t>
  </si>
  <si>
    <t>79</t>
  </si>
  <si>
    <t>X05</t>
  </si>
  <si>
    <t>Dodávka a kompletace vnitřních dveří 700x1970 specifikace dle PD D02</t>
  </si>
  <si>
    <t>-809470259</t>
  </si>
  <si>
    <t>80</t>
  </si>
  <si>
    <t>X08</t>
  </si>
  <si>
    <t>Dodávka a montáž kuchyňské linky vč. horních skříněk specifikace dle PD</t>
  </si>
  <si>
    <t>-1014209521</t>
  </si>
  <si>
    <t>81</t>
  </si>
  <si>
    <t>X22</t>
  </si>
  <si>
    <t>Dodávka a montáž zabudované skříně 1300x2500mm</t>
  </si>
  <si>
    <t>-1890619392</t>
  </si>
  <si>
    <t>82</t>
  </si>
  <si>
    <t>998766292</t>
  </si>
  <si>
    <t>Příplatek k přesunu hmot procentní 766 za zvětšený přesun do 100 m</t>
  </si>
  <si>
    <t>2099160050</t>
  </si>
  <si>
    <t>83</t>
  </si>
  <si>
    <t>-1961581819</t>
  </si>
  <si>
    <t>767</t>
  </si>
  <si>
    <t>Konstrukce zámečnické</t>
  </si>
  <si>
    <t>84</t>
  </si>
  <si>
    <t>767132811</t>
  </si>
  <si>
    <t>Demontáž příček nebo předstěn šroubovaných</t>
  </si>
  <si>
    <t>-1923772167</t>
  </si>
  <si>
    <t>85</t>
  </si>
  <si>
    <t>767641800</t>
  </si>
  <si>
    <t>Demontáž zárubní dveří odřezáním plochy do 2,5 m2</t>
  </si>
  <si>
    <t>1799054341</t>
  </si>
  <si>
    <t>86</t>
  </si>
  <si>
    <t>998767203</t>
  </si>
  <si>
    <t>Přesun hmot procentní pro zámečnické konstrukce v objektech v do 24 m</t>
  </si>
  <si>
    <t>1343106846</t>
  </si>
  <si>
    <t>87</t>
  </si>
  <si>
    <t>998767292</t>
  </si>
  <si>
    <t>Příplatek k přesunu hmot procentní 767 za zvětšený přesun do 100 m</t>
  </si>
  <si>
    <t>-1815566949</t>
  </si>
  <si>
    <t>771</t>
  </si>
  <si>
    <t>Podlahy z dlaždic</t>
  </si>
  <si>
    <t>88</t>
  </si>
  <si>
    <t>771573810</t>
  </si>
  <si>
    <t>Demontáž podlah z dlaždic keramických lepených</t>
  </si>
  <si>
    <t>-609891837</t>
  </si>
  <si>
    <t>89</t>
  </si>
  <si>
    <t>771574115</t>
  </si>
  <si>
    <t>Montáž podlah keramických režných hladkých lepených flexibilním lepidlem vč. spárování</t>
  </si>
  <si>
    <t>397303446</t>
  </si>
  <si>
    <t>90</t>
  </si>
  <si>
    <t>59761003</t>
  </si>
  <si>
    <t>dlaždice keramické koupelnové výběr dle investora</t>
  </si>
  <si>
    <t>-20836642</t>
  </si>
  <si>
    <t>91</t>
  </si>
  <si>
    <t>771591111</t>
  </si>
  <si>
    <t>Podlahy penetrace podkladu</t>
  </si>
  <si>
    <t>-1554504701</t>
  </si>
  <si>
    <t>92</t>
  </si>
  <si>
    <t>771990111</t>
  </si>
  <si>
    <t>Vyrovnání podkladu samonivelační stěrkou tl 4 mm pevnosti 15 Mpa</t>
  </si>
  <si>
    <t>-1217283630</t>
  </si>
  <si>
    <t>93</t>
  </si>
  <si>
    <t>771990191</t>
  </si>
  <si>
    <t>Příplatek k vyrovnání podkladu dlažby samonivelační stěrkou pevnosti 15 Mpa ZKD 1 mm tloušťky</t>
  </si>
  <si>
    <t>-398785851</t>
  </si>
  <si>
    <t>94</t>
  </si>
  <si>
    <t>998771203</t>
  </si>
  <si>
    <t>Přesun hmot procentní pro podlahy z dlaždic v objektech v do 24 m</t>
  </si>
  <si>
    <t>-47311941</t>
  </si>
  <si>
    <t>95</t>
  </si>
  <si>
    <t>998771292</t>
  </si>
  <si>
    <t>Příplatek k přesunu hmot procentní 771 za zvětšený přesun do 100 m</t>
  </si>
  <si>
    <t>-655878035</t>
  </si>
  <si>
    <t>775</t>
  </si>
  <si>
    <t>Podlahy skládané</t>
  </si>
  <si>
    <t>96</t>
  </si>
  <si>
    <t>775413120R</t>
  </si>
  <si>
    <t>Montáž soklové lišty z MDF</t>
  </si>
  <si>
    <t>496642390</t>
  </si>
  <si>
    <t>97</t>
  </si>
  <si>
    <t>28411009R</t>
  </si>
  <si>
    <t>lišta soklová z MDF výšky 40mm</t>
  </si>
  <si>
    <t>224834353</t>
  </si>
  <si>
    <t>98</t>
  </si>
  <si>
    <t>775429121</t>
  </si>
  <si>
    <t>Montáž podlahové lišty přechodové připevněné vruty</t>
  </si>
  <si>
    <t>-2145931240</t>
  </si>
  <si>
    <t>99</t>
  </si>
  <si>
    <t>55343125</t>
  </si>
  <si>
    <t xml:space="preserve">profil přechodový Al vrtaný </t>
  </si>
  <si>
    <t>-1017402377</t>
  </si>
  <si>
    <t>100</t>
  </si>
  <si>
    <t>775541111R</t>
  </si>
  <si>
    <t>Montáž podlah plovoucích z lamel dýhovaných a laminovaných</t>
  </si>
  <si>
    <t>-158472948</t>
  </si>
  <si>
    <t>101</t>
  </si>
  <si>
    <t>61151044</t>
  </si>
  <si>
    <t>podlaha dřevěná lamelová výběr dle investora</t>
  </si>
  <si>
    <t>1766969663</t>
  </si>
  <si>
    <t>102</t>
  </si>
  <si>
    <t>775591191</t>
  </si>
  <si>
    <t>Montáž podložky vyrovnávací a tlumící pro plovoucí podlahy</t>
  </si>
  <si>
    <t>-491146954</t>
  </si>
  <si>
    <t>103</t>
  </si>
  <si>
    <t>61155350</t>
  </si>
  <si>
    <t xml:space="preserve">podložka izolační z pěnového PE </t>
  </si>
  <si>
    <t>1434374141</t>
  </si>
  <si>
    <t>104</t>
  </si>
  <si>
    <t>775591197</t>
  </si>
  <si>
    <t>Montáž parozábrany se samolepícím proužkem pro plovoucí podlahy</t>
  </si>
  <si>
    <t>1620864057</t>
  </si>
  <si>
    <t>105</t>
  </si>
  <si>
    <t>61155367</t>
  </si>
  <si>
    <t>podložka izolační z pěnového PE s parozábranou tl.0,15 mm</t>
  </si>
  <si>
    <t>1314468530</t>
  </si>
  <si>
    <t>106</t>
  </si>
  <si>
    <t>998775203</t>
  </si>
  <si>
    <t>Přesun hmot procentní pro podlahy dřevěné v objektech v do 24 m</t>
  </si>
  <si>
    <t>-905332413</t>
  </si>
  <si>
    <t>107</t>
  </si>
  <si>
    <t>998775292</t>
  </si>
  <si>
    <t>Příplatek k přesunu hmot procentní 775 za zvětšený přesun do 100 m</t>
  </si>
  <si>
    <t>-46433186</t>
  </si>
  <si>
    <t>776</t>
  </si>
  <si>
    <t>Podlahy povlakové</t>
  </si>
  <si>
    <t>108</t>
  </si>
  <si>
    <t>776141111</t>
  </si>
  <si>
    <t>Vyrovnání podkladu povlakových podlah stěrkou pevnosti 20 MPa tl 3 mm</t>
  </si>
  <si>
    <t>1599333356</t>
  </si>
  <si>
    <t>109</t>
  </si>
  <si>
    <t>776201812</t>
  </si>
  <si>
    <t>Demontáž lepených povlakových podlah s podložkou ručně</t>
  </si>
  <si>
    <t>923166313</t>
  </si>
  <si>
    <t>110</t>
  </si>
  <si>
    <t>776221111</t>
  </si>
  <si>
    <t>Lepení pásů z PVC standardním lepidlem</t>
  </si>
  <si>
    <t>-1453560113</t>
  </si>
  <si>
    <t>111</t>
  </si>
  <si>
    <t>28411000R</t>
  </si>
  <si>
    <t>Podlahovina PVC tl. 1,4 mm 2320kg/m2 - výběr dle investora</t>
  </si>
  <si>
    <t>-794735642</t>
  </si>
  <si>
    <t>112</t>
  </si>
  <si>
    <t>776410811</t>
  </si>
  <si>
    <t>Odstranění soklíků a lišt pryžových nebo plastových</t>
  </si>
  <si>
    <t>-682681761</t>
  </si>
  <si>
    <t>113</t>
  </si>
  <si>
    <t>776421111</t>
  </si>
  <si>
    <t>Montáž obvodových lišt lepením</t>
  </si>
  <si>
    <t>560772300</t>
  </si>
  <si>
    <t>114</t>
  </si>
  <si>
    <t>28411006</t>
  </si>
  <si>
    <t>lišta soklová PVC samolepící 15 x 50 mm</t>
  </si>
  <si>
    <t>-1789606010</t>
  </si>
  <si>
    <t>115</t>
  </si>
  <si>
    <t>776991821</t>
  </si>
  <si>
    <t>Odstranění lepidla ručně z podlah</t>
  </si>
  <si>
    <t>-830314757</t>
  </si>
  <si>
    <t>116</t>
  </si>
  <si>
    <t>998776203</t>
  </si>
  <si>
    <t>Přesun hmot procentní pro podlahy povlakové v objektech v do 24 m</t>
  </si>
  <si>
    <t>-251483233</t>
  </si>
  <si>
    <t>117</t>
  </si>
  <si>
    <t>998776292</t>
  </si>
  <si>
    <t>Příplatek k přesunu hmot procentní 776 za zvětšený přesun do 100 m</t>
  </si>
  <si>
    <t>-950177403</t>
  </si>
  <si>
    <t>781</t>
  </si>
  <si>
    <t>Dokončovací práce - obklady</t>
  </si>
  <si>
    <t>118</t>
  </si>
  <si>
    <t>781473810</t>
  </si>
  <si>
    <t>Demontáž obkladů z obkladaček keramických lepených</t>
  </si>
  <si>
    <t>-1924927282</t>
  </si>
  <si>
    <t>119</t>
  </si>
  <si>
    <t>781474114</t>
  </si>
  <si>
    <t>Montáž obkladů vnitřních keramických hladkých lepených flexibilním lepidlem vč spárování</t>
  </si>
  <si>
    <t>-656426335</t>
  </si>
  <si>
    <t>120</t>
  </si>
  <si>
    <t>59761001</t>
  </si>
  <si>
    <t>obkládačky keramické vzor dle PD</t>
  </si>
  <si>
    <t>1126848733</t>
  </si>
  <si>
    <t>121</t>
  </si>
  <si>
    <t>781494111</t>
  </si>
  <si>
    <t>Plastové profily rohové lepené flexibilním lepidlem</t>
  </si>
  <si>
    <t>1517669660</t>
  </si>
  <si>
    <t>122</t>
  </si>
  <si>
    <t>781494511</t>
  </si>
  <si>
    <t>Plastové profily ukončovací lepené flexibilním lepidlem</t>
  </si>
  <si>
    <t>-1358769424</t>
  </si>
  <si>
    <t>123</t>
  </si>
  <si>
    <t>781495111</t>
  </si>
  <si>
    <t>Penetrace podkladu vnitřních obkladů</t>
  </si>
  <si>
    <t>1986775781</t>
  </si>
  <si>
    <t>124</t>
  </si>
  <si>
    <t>998781203</t>
  </si>
  <si>
    <t>Přesun hmot procentní pro obklady keramické v objektech v do 24 m</t>
  </si>
  <si>
    <t>-1188162100</t>
  </si>
  <si>
    <t>125</t>
  </si>
  <si>
    <t>998781292</t>
  </si>
  <si>
    <t>Příplatek k přesunu hmot procentní 781 za zvětšený přesun do 100 m</t>
  </si>
  <si>
    <t>1018567928</t>
  </si>
  <si>
    <t>783</t>
  </si>
  <si>
    <t>Dokončovací práce - nátěry</t>
  </si>
  <si>
    <t>126</t>
  </si>
  <si>
    <t>783306811R</t>
  </si>
  <si>
    <t>Odstranění nátěru ze zámečnických konstrukcí oškrábáním - zárubně</t>
  </si>
  <si>
    <t>1044752828</t>
  </si>
  <si>
    <t>127</t>
  </si>
  <si>
    <t>783314101</t>
  </si>
  <si>
    <t>Základní jednonásobný syntetický nátěr zámečnických konstrukcí</t>
  </si>
  <si>
    <t>923281939</t>
  </si>
  <si>
    <t>128</t>
  </si>
  <si>
    <t>783317101</t>
  </si>
  <si>
    <t>Krycí jednonásobný syntetický standardní nátěr zámečnických konstrukcí</t>
  </si>
  <si>
    <t>-1250653352</t>
  </si>
  <si>
    <t>784</t>
  </si>
  <si>
    <t>Dokončovací práce - malby a tapety</t>
  </si>
  <si>
    <t>129</t>
  </si>
  <si>
    <t>784121001</t>
  </si>
  <si>
    <t>Oškrabání malby v mísnostech výšky do 3,80 m</t>
  </si>
  <si>
    <t>-797675809</t>
  </si>
  <si>
    <t>130</t>
  </si>
  <si>
    <t>784171111</t>
  </si>
  <si>
    <t>Zakrytí vnitřních ploch stěn v místnostech výšky do 3,80 m</t>
  </si>
  <si>
    <t>-653085055</t>
  </si>
  <si>
    <t>131</t>
  </si>
  <si>
    <t>58124842</t>
  </si>
  <si>
    <t>fólie pro malířské potřeby zakrývací, 7µ, 4 x 5 m</t>
  </si>
  <si>
    <t>-703255667</t>
  </si>
  <si>
    <t>132</t>
  </si>
  <si>
    <t>784181101</t>
  </si>
  <si>
    <t>Základní akrylátová jednonásobná penetrace podkladu v místnostech výšky do 3,80m</t>
  </si>
  <si>
    <t>-2004580787</t>
  </si>
  <si>
    <t>133</t>
  </si>
  <si>
    <t>784211101</t>
  </si>
  <si>
    <t>Dvojnásobné bílé malby ze směsí za mokra výborně otěruvzdorných v místnostech výšky do 3,80 m</t>
  </si>
  <si>
    <t>1547166758</t>
  </si>
  <si>
    <t>MATERIÁL</t>
  </si>
  <si>
    <t>Jen. cena</t>
  </si>
  <si>
    <t>Cena celkem</t>
  </si>
  <si>
    <t>Světelný vývod ukončený lustr. svorkou</t>
  </si>
  <si>
    <t>ks</t>
  </si>
  <si>
    <t>Spínač ř.1/0 3559-A91345</t>
  </si>
  <si>
    <t>Spínač ř.1 3559-A01345</t>
  </si>
  <si>
    <t>Spínač ř.6 3559-A06345</t>
  </si>
  <si>
    <t>Spínač ř.7 3559-A07345</t>
  </si>
  <si>
    <t>Kryt 3558A-A651B</t>
  </si>
  <si>
    <t>Rámeček jednonásobný 3901A-B10B</t>
  </si>
  <si>
    <t>Rámeček dvojnásobný 3901A-B20B</t>
  </si>
  <si>
    <t>Rámeček trojnásobný 3901A-B30B</t>
  </si>
  <si>
    <t>Zásuvka 5518A-A2349B komplet</t>
  </si>
  <si>
    <t>Zásuvka 5513A-C02357B komplet</t>
  </si>
  <si>
    <t>Sporáková kombinace 3425A-0344B</t>
  </si>
  <si>
    <t>Kryt zaslepovací 3902A-A001 B</t>
  </si>
  <si>
    <t>Svorka k ochr. pospoj.</t>
  </si>
  <si>
    <t xml:space="preserve">Krabice KU 68/2 1901 </t>
  </si>
  <si>
    <t>Krabice KU 68/2 1902</t>
  </si>
  <si>
    <t>Krabice KU 68/2 1903</t>
  </si>
  <si>
    <t>Krabice KR 97/5</t>
  </si>
  <si>
    <t>Kabel H07VV-U 3O1,5 (CYKY-O 3x1,5)</t>
  </si>
  <si>
    <t>Kabel H07VV-U 3J1,5 (CYKY-J 3x1,5)</t>
  </si>
  <si>
    <t>Kabel H07VV-U 3J2,5 (CYKY-J 3x2,5)</t>
  </si>
  <si>
    <t>Kabel H07VV-U 4J10 (CYKY-J 4x10)</t>
  </si>
  <si>
    <t>Kabel H07VV-U 5J1,5 (CYKY-J 5x1,5)</t>
  </si>
  <si>
    <t>Kabel H07VV-U 5J2,5 (CYKY-J 5x2,5)</t>
  </si>
  <si>
    <t>Vodič H07V-U 1J2,5 (CY 2,5 mm2 ZŽ)</t>
  </si>
  <si>
    <t>Vodič H07V-U 1J6 (CY 6 mm2 ZŽ)</t>
  </si>
  <si>
    <t>Vodič H07V-U 1J4 (CY 4 mm2 ZŽ)</t>
  </si>
  <si>
    <t>Šňůra H07RN-F 5Gx2,5 (CGSG 5Cx2,5 mm2)</t>
  </si>
  <si>
    <t>Trubka PVC 1220</t>
  </si>
  <si>
    <t>CELKEM MATERIÁL:</t>
  </si>
  <si>
    <t>MONTÁŽ</t>
  </si>
  <si>
    <t>Oživení elektroinstalace</t>
  </si>
  <si>
    <t>hod</t>
  </si>
  <si>
    <t>Vybourání otvoru v betonu do 0,0225 m2</t>
  </si>
  <si>
    <t>Průraz zdi beton do 15 cm</t>
  </si>
  <si>
    <t>Sekání rýhy beton 3x3 cm</t>
  </si>
  <si>
    <t>Sekání rýhy beton 5x5 cm</t>
  </si>
  <si>
    <t>Řezání rýhy beton do 5 cm</t>
  </si>
  <si>
    <t>Montáž rozváděče RB</t>
  </si>
  <si>
    <t>Připojení ventilátoru</t>
  </si>
  <si>
    <t>Ukončení kabelu do 4x10 mm2</t>
  </si>
  <si>
    <t>Ukončení kabelu do 5x4 mm2.</t>
  </si>
  <si>
    <t>Ukončení vodiče 16 mm2 rozv.</t>
  </si>
  <si>
    <t>Ukončení vodiče 2,5 mm2 rozv.</t>
  </si>
  <si>
    <t>CELKEM MONTÁŽ:</t>
  </si>
  <si>
    <t>DODÁVKY</t>
  </si>
  <si>
    <t xml:space="preserve">   Rozváděč RE (úprava)</t>
  </si>
  <si>
    <t>Úprava stávajícího rozváděče</t>
  </si>
  <si>
    <t>Jistič LTN-25B-3</t>
  </si>
  <si>
    <t>Svorka RSA 16 A</t>
  </si>
  <si>
    <t>Svorka RSA 4 A</t>
  </si>
  <si>
    <t>CELKEM Rozváděč RE</t>
  </si>
  <si>
    <t xml:space="preserve">   Rozváděč RB</t>
  </si>
  <si>
    <t>Nástěnný rozv. RZG-N-2S28 komplet</t>
  </si>
  <si>
    <t>Propojovací systém</t>
  </si>
  <si>
    <t>Spínač MSO-32-3</t>
  </si>
  <si>
    <t>Jistič LTE-16B-3</t>
  </si>
  <si>
    <t>Jistič LTE-16B-1</t>
  </si>
  <si>
    <t>Jistič LTE-10B-1</t>
  </si>
  <si>
    <t>Proudový chránič LFE-25-4-030AC</t>
  </si>
  <si>
    <t>Svod.přep.1+2/3P (Iimp=12,5kA) FLP-12,5 V/3</t>
  </si>
  <si>
    <t>CELKEM Rozváděč RB</t>
  </si>
  <si>
    <t>CELKEM DODÁVKY:</t>
  </si>
  <si>
    <t>D.1.4c-1</t>
  </si>
  <si>
    <t>EKONOMICKÝ PROPOČET - ELEKTROINSTALACE</t>
  </si>
  <si>
    <t>OPRAVA BYTU</t>
  </si>
  <si>
    <t>MONTÁŽNÍ PRÁCE</t>
  </si>
  <si>
    <t>DEMONTÁŽNÍ PRÁCE</t>
  </si>
  <si>
    <t>10 hod</t>
  </si>
  <si>
    <t>PODRUŽNÝ MATERIÁL  3 %</t>
  </si>
  <si>
    <t>ZTRATNÉ A RIZIKO (PROŘEZ)  5 %</t>
  </si>
  <si>
    <t>ZEDNICKÉ VÝPOMOCI  6 %</t>
  </si>
  <si>
    <t>GZS  4,2 %</t>
  </si>
  <si>
    <t>PŘESUN  1 %</t>
  </si>
  <si>
    <t>DOPRAVNÉ  3,6%</t>
  </si>
  <si>
    <t>REVIZE</t>
  </si>
  <si>
    <t>___________________________________________________________________</t>
  </si>
  <si>
    <t>NÁKLADY CELKEM</t>
  </si>
  <si>
    <t>POZN.: V rozpočtu není vyčíslena daň z přidané hodnoty</t>
  </si>
  <si>
    <t>IWU s. r. o., Jana Zajíce 162/21, Praha 7</t>
  </si>
  <si>
    <t>07395680</t>
  </si>
  <si>
    <t>CZ07395680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</si>
</sst>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#,##0.00\ &quot;Kč&quot;"/>
  </numFmts>
  <fonts count="33" x14ac:knownFonts="1">
    <font>
      <sz val="8"/>
      <name val="Arial CE"/>
      <family val="2"/>
    </font>
    <font>
      <sz val="8"/>
      <color rgb="FF969696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12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i/>
      <sz val="8"/>
      <color rgb="FF0000FF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31" fillId="0" borderId="0" applyNumberFormat="0" applyFill="0" applyBorder="0" applyAlignment="0" applyProtection="0"/>
    <xf numFmtId="0" fontId="32" fillId="0" borderId="0"/>
  </cellStyleXfs>
  <cellXfs count="207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14" fontId="0" fillId="3" borderId="0" xfId="0" applyNumberFormat="1" applyFont="1" applyFill="1" applyAlignment="1" applyProtection="1">
      <alignment horizontal="left" vertical="center"/>
      <protection locked="0"/>
    </xf>
    <xf numFmtId="49" fontId="0" fillId="3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3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0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2" fillId="0" borderId="19" xfId="0" applyNumberFormat="1" applyFont="1" applyBorder="1" applyAlignment="1">
      <alignment vertical="center"/>
    </xf>
    <xf numFmtId="4" fontId="22" fillId="0" borderId="20" xfId="0" applyNumberFormat="1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4" fontId="22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3" borderId="0" xfId="0" applyFont="1" applyFill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3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6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6" fillId="5" borderId="0" xfId="0" applyFont="1" applyFill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 applyProtection="1">
      <alignment horizontal="center" vertical="center" wrapText="1"/>
      <protection locked="0"/>
    </xf>
    <xf numFmtId="0" fontId="16" fillId="5" borderId="18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4" fontId="18" fillId="0" borderId="0" xfId="0" applyNumberFormat="1" applyFont="1" applyAlignment="1"/>
    <xf numFmtId="166" fontId="24" fillId="0" borderId="12" xfId="0" applyNumberFormat="1" applyFont="1" applyBorder="1" applyAlignment="1"/>
    <xf numFmtId="166" fontId="24" fillId="0" borderId="13" xfId="0" applyNumberFormat="1" applyFont="1" applyBorder="1" applyAlignment="1"/>
    <xf numFmtId="4" fontId="14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/>
    <xf numFmtId="0" fontId="7" fillId="0" borderId="14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horizontal="center" vertical="center"/>
      <protection locked="0"/>
    </xf>
    <xf numFmtId="49" fontId="0" fillId="0" borderId="22" xfId="0" applyNumberFormat="1" applyFont="1" applyBorder="1" applyAlignment="1" applyProtection="1">
      <alignment horizontal="left" vertical="center" wrapText="1"/>
      <protection locked="0"/>
    </xf>
    <xf numFmtId="0" fontId="0" fillId="0" borderId="22" xfId="0" applyFont="1" applyBorder="1" applyAlignment="1" applyProtection="1">
      <alignment horizontal="left" vertical="center" wrapText="1"/>
      <protection locked="0"/>
    </xf>
    <xf numFmtId="0" fontId="0" fillId="0" borderId="22" xfId="0" applyFont="1" applyBorder="1" applyAlignment="1" applyProtection="1">
      <alignment horizontal="center" vertical="center" wrapText="1"/>
      <protection locked="0"/>
    </xf>
    <xf numFmtId="167" fontId="0" fillId="0" borderId="22" xfId="0" applyNumberFormat="1" applyFont="1" applyBorder="1" applyAlignment="1" applyProtection="1">
      <alignment vertical="center"/>
      <protection locked="0"/>
    </xf>
    <xf numFmtId="4" fontId="0" fillId="3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  <protection locked="0"/>
    </xf>
    <xf numFmtId="0" fontId="1" fillId="3" borderId="14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25" fillId="0" borderId="3" xfId="0" applyFont="1" applyBorder="1" applyAlignment="1">
      <alignment vertical="center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7" fontId="0" fillId="3" borderId="22" xfId="0" applyNumberFormat="1" applyFont="1" applyFill="1" applyBorder="1" applyAlignment="1" applyProtection="1">
      <alignment vertical="center"/>
      <protection locked="0"/>
    </xf>
    <xf numFmtId="0" fontId="1" fillId="3" borderId="19" xfId="0" applyFont="1" applyFill="1" applyBorder="1" applyAlignment="1" applyProtection="1">
      <alignment horizontal="left" vertical="center"/>
      <protection locked="0"/>
    </xf>
    <xf numFmtId="0" fontId="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0" fontId="26" fillId="0" borderId="0" xfId="2" applyNumberFormat="1" applyFont="1" applyFill="1" applyBorder="1" applyAlignment="1" applyProtection="1"/>
    <xf numFmtId="0" fontId="26" fillId="0" borderId="0" xfId="2" applyNumberFormat="1" applyFont="1" applyFill="1" applyBorder="1" applyAlignment="1" applyProtection="1">
      <alignment horizontal="right"/>
    </xf>
    <xf numFmtId="168" fontId="26" fillId="0" borderId="0" xfId="2" applyNumberFormat="1" applyFont="1" applyFill="1" applyBorder="1" applyAlignment="1" applyProtection="1"/>
    <xf numFmtId="0" fontId="27" fillId="0" borderId="0" xfId="2" applyNumberFormat="1" applyFont="1" applyFill="1" applyBorder="1" applyAlignment="1" applyProtection="1"/>
    <xf numFmtId="168" fontId="27" fillId="0" borderId="0" xfId="2" applyNumberFormat="1" applyFont="1" applyFill="1" applyBorder="1" applyAlignment="1" applyProtection="1"/>
    <xf numFmtId="0" fontId="28" fillId="0" borderId="0" xfId="2" applyNumberFormat="1" applyFont="1" applyFill="1" applyBorder="1" applyAlignment="1" applyProtection="1"/>
    <xf numFmtId="0" fontId="29" fillId="0" borderId="0" xfId="2" applyNumberFormat="1" applyFont="1" applyFill="1" applyBorder="1" applyAlignment="1" applyProtection="1"/>
    <xf numFmtId="0" fontId="30" fillId="0" borderId="0" xfId="2" applyNumberFormat="1" applyFont="1" applyFill="1" applyBorder="1" applyAlignment="1" applyProtection="1"/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4" fontId="13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3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165" fontId="0" fillId="0" borderId="0" xfId="0" applyNumberFormat="1" applyFont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49" fontId="0" fillId="3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6" fillId="5" borderId="7" xfId="0" applyFont="1" applyFill="1" applyBorder="1" applyAlignment="1">
      <alignment horizontal="right" vertical="center"/>
    </xf>
    <xf numFmtId="0" fontId="16" fillId="5" borderId="7" xfId="0" applyFont="1" applyFill="1" applyBorder="1" applyAlignment="1">
      <alignment horizontal="left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4" fontId="18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6" fillId="5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/>
    </xf>
    <xf numFmtId="0" fontId="0" fillId="3" borderId="0" xfId="0" applyFont="1" applyFill="1" applyAlignment="1" applyProtection="1">
      <alignment horizontal="left" vertical="center"/>
      <protection locked="0"/>
    </xf>
  </cellXfs>
  <cellStyles count="3">
    <cellStyle name="Hypertextový odkaz" xfId="1" builtinId="8"/>
    <cellStyle name="Normální" xfId="0" builtinId="0" customBuiltin="1"/>
    <cellStyle name="normální 2" xfId="2" xr:uid="{00000000-0005-0000-0000-000002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topLeftCell="A19" workbookViewId="0">
      <selection activeCell="BE44" sqref="BE44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1" t="s">
        <v>0</v>
      </c>
      <c r="AZ1" s="11" t="s">
        <v>1</v>
      </c>
      <c r="BA1" s="11" t="s">
        <v>2</v>
      </c>
      <c r="BB1" s="11" t="s">
        <v>1</v>
      </c>
      <c r="BT1" s="11" t="s">
        <v>3</v>
      </c>
      <c r="BU1" s="11" t="s">
        <v>3</v>
      </c>
      <c r="BV1" s="11" t="s">
        <v>4</v>
      </c>
    </row>
    <row r="2" spans="1:74" ht="36.950000000000003" customHeight="1" x14ac:dyDescent="0.2">
      <c r="AR2" s="177" t="s">
        <v>5</v>
      </c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S2" s="12" t="s">
        <v>6</v>
      </c>
      <c r="BT2" s="12" t="s">
        <v>7</v>
      </c>
    </row>
    <row r="3" spans="1:74" ht="6.95" customHeight="1" x14ac:dyDescent="0.2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BS3" s="12" t="s">
        <v>6</v>
      </c>
      <c r="BT3" s="12" t="s">
        <v>8</v>
      </c>
    </row>
    <row r="4" spans="1:74" ht="24.95" customHeight="1" x14ac:dyDescent="0.2">
      <c r="B4" s="15"/>
      <c r="D4" s="16" t="s">
        <v>9</v>
      </c>
      <c r="AR4" s="15"/>
      <c r="AS4" s="17" t="s">
        <v>10</v>
      </c>
      <c r="BE4" s="18" t="s">
        <v>11</v>
      </c>
      <c r="BS4" s="12" t="s">
        <v>12</v>
      </c>
    </row>
    <row r="5" spans="1:74" ht="12" customHeight="1" x14ac:dyDescent="0.2">
      <c r="B5" s="15"/>
      <c r="D5" s="19" t="s">
        <v>13</v>
      </c>
      <c r="K5" s="18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R5" s="15"/>
      <c r="BE5" s="168" t="s">
        <v>14</v>
      </c>
      <c r="BS5" s="12" t="s">
        <v>6</v>
      </c>
    </row>
    <row r="6" spans="1:74" ht="36.950000000000003" customHeight="1" x14ac:dyDescent="0.2">
      <c r="B6" s="15"/>
      <c r="D6" s="20" t="s">
        <v>15</v>
      </c>
      <c r="K6" s="189" t="s">
        <v>16</v>
      </c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R6" s="15"/>
      <c r="BE6" s="169"/>
      <c r="BS6" s="12" t="s">
        <v>6</v>
      </c>
    </row>
    <row r="7" spans="1:74" ht="12" customHeight="1" x14ac:dyDescent="0.2">
      <c r="B7" s="15"/>
      <c r="D7" s="21" t="s">
        <v>17</v>
      </c>
      <c r="K7" s="12" t="s">
        <v>1</v>
      </c>
      <c r="AK7" s="21" t="s">
        <v>18</v>
      </c>
      <c r="AN7" s="12" t="s">
        <v>1</v>
      </c>
      <c r="AR7" s="15"/>
      <c r="BE7" s="169"/>
      <c r="BS7" s="12" t="s">
        <v>6</v>
      </c>
    </row>
    <row r="8" spans="1:74" ht="12" customHeight="1" x14ac:dyDescent="0.2">
      <c r="B8" s="15"/>
      <c r="D8" s="21" t="s">
        <v>19</v>
      </c>
      <c r="K8" s="12" t="s">
        <v>20</v>
      </c>
      <c r="AK8" s="21" t="s">
        <v>21</v>
      </c>
      <c r="AN8" s="22">
        <v>44110</v>
      </c>
      <c r="AR8" s="15"/>
      <c r="BE8" s="169"/>
      <c r="BS8" s="12" t="s">
        <v>6</v>
      </c>
    </row>
    <row r="9" spans="1:74" ht="14.45" customHeight="1" x14ac:dyDescent="0.2">
      <c r="B9" s="15"/>
      <c r="AR9" s="15"/>
      <c r="BE9" s="169"/>
      <c r="BS9" s="12" t="s">
        <v>6</v>
      </c>
    </row>
    <row r="10" spans="1:74" ht="12" customHeight="1" x14ac:dyDescent="0.2">
      <c r="B10" s="15"/>
      <c r="D10" s="21" t="s">
        <v>22</v>
      </c>
      <c r="AK10" s="21" t="s">
        <v>23</v>
      </c>
      <c r="AN10" s="12" t="s">
        <v>1</v>
      </c>
      <c r="AR10" s="15"/>
      <c r="BE10" s="169"/>
      <c r="BS10" s="12" t="s">
        <v>6</v>
      </c>
    </row>
    <row r="11" spans="1:74" ht="18.399999999999999" customHeight="1" x14ac:dyDescent="0.2">
      <c r="B11" s="15"/>
      <c r="E11" s="12" t="s">
        <v>24</v>
      </c>
      <c r="AK11" s="21" t="s">
        <v>25</v>
      </c>
      <c r="AN11" s="12" t="s">
        <v>1</v>
      </c>
      <c r="AR11" s="15"/>
      <c r="BE11" s="169"/>
      <c r="BS11" s="12" t="s">
        <v>6</v>
      </c>
    </row>
    <row r="12" spans="1:74" ht="6.95" customHeight="1" x14ac:dyDescent="0.2">
      <c r="B12" s="15"/>
      <c r="AR12" s="15"/>
      <c r="BE12" s="169"/>
      <c r="BS12" s="12" t="s">
        <v>6</v>
      </c>
    </row>
    <row r="13" spans="1:74" ht="12" customHeight="1" x14ac:dyDescent="0.2">
      <c r="B13" s="15"/>
      <c r="D13" s="21" t="s">
        <v>26</v>
      </c>
      <c r="AK13" s="21" t="s">
        <v>23</v>
      </c>
      <c r="AN13" s="23" t="s">
        <v>775</v>
      </c>
      <c r="AR13" s="15"/>
      <c r="BE13" s="169"/>
      <c r="BS13" s="12" t="s">
        <v>6</v>
      </c>
    </row>
    <row r="14" spans="1:74" x14ac:dyDescent="0.2">
      <c r="B14" s="15"/>
      <c r="E14" s="190" t="s">
        <v>774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21" t="s">
        <v>25</v>
      </c>
      <c r="AN14" s="23" t="s">
        <v>776</v>
      </c>
      <c r="AR14" s="15"/>
      <c r="BE14" s="169"/>
      <c r="BS14" s="12" t="s">
        <v>6</v>
      </c>
    </row>
    <row r="15" spans="1:74" ht="6.95" customHeight="1" x14ac:dyDescent="0.2">
      <c r="B15" s="15"/>
      <c r="AR15" s="15"/>
      <c r="BE15" s="169"/>
      <c r="BS15" s="12" t="s">
        <v>3</v>
      </c>
    </row>
    <row r="16" spans="1:74" ht="12" customHeight="1" x14ac:dyDescent="0.2">
      <c r="B16" s="15"/>
      <c r="D16" s="21" t="s">
        <v>27</v>
      </c>
      <c r="AK16" s="21" t="s">
        <v>23</v>
      </c>
      <c r="AN16" s="12" t="s">
        <v>1</v>
      </c>
      <c r="AR16" s="15"/>
      <c r="BE16" s="169"/>
      <c r="BS16" s="12" t="s">
        <v>3</v>
      </c>
    </row>
    <row r="17" spans="2:71" ht="18.399999999999999" customHeight="1" x14ac:dyDescent="0.2">
      <c r="B17" s="15"/>
      <c r="E17" s="12"/>
      <c r="AK17" s="21" t="s">
        <v>25</v>
      </c>
      <c r="AN17" s="12" t="s">
        <v>1</v>
      </c>
      <c r="AR17" s="15"/>
      <c r="BE17" s="169"/>
      <c r="BS17" s="12" t="s">
        <v>28</v>
      </c>
    </row>
    <row r="18" spans="2:71" ht="6.95" customHeight="1" x14ac:dyDescent="0.2">
      <c r="B18" s="15"/>
      <c r="AR18" s="15"/>
      <c r="BE18" s="169"/>
      <c r="BS18" s="12" t="s">
        <v>6</v>
      </c>
    </row>
    <row r="19" spans="2:71" ht="12" customHeight="1" x14ac:dyDescent="0.2">
      <c r="B19" s="15"/>
      <c r="D19" s="21" t="s">
        <v>29</v>
      </c>
      <c r="AK19" s="21" t="s">
        <v>23</v>
      </c>
      <c r="AN19" s="12" t="s">
        <v>1</v>
      </c>
      <c r="AR19" s="15"/>
      <c r="BE19" s="169"/>
      <c r="BS19" s="12" t="s">
        <v>6</v>
      </c>
    </row>
    <row r="20" spans="2:71" ht="18.399999999999999" customHeight="1" x14ac:dyDescent="0.2">
      <c r="B20" s="15"/>
      <c r="E20" s="12" t="s">
        <v>30</v>
      </c>
      <c r="AK20" s="21" t="s">
        <v>25</v>
      </c>
      <c r="AN20" s="12" t="s">
        <v>1</v>
      </c>
      <c r="AR20" s="15"/>
      <c r="BE20" s="169"/>
      <c r="BS20" s="12" t="s">
        <v>28</v>
      </c>
    </row>
    <row r="21" spans="2:71" ht="6.95" customHeight="1" x14ac:dyDescent="0.2">
      <c r="B21" s="15"/>
      <c r="AR21" s="15"/>
      <c r="BE21" s="169"/>
    </row>
    <row r="22" spans="2:71" ht="12" customHeight="1" x14ac:dyDescent="0.2">
      <c r="B22" s="15"/>
      <c r="D22" s="21" t="s">
        <v>31</v>
      </c>
      <c r="AR22" s="15"/>
      <c r="BE22" s="169"/>
    </row>
    <row r="23" spans="2:71" ht="16.5" customHeight="1" x14ac:dyDescent="0.2">
      <c r="B23" s="15"/>
      <c r="E23" s="192" t="s">
        <v>1</v>
      </c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R23" s="15"/>
      <c r="BE23" s="169"/>
    </row>
    <row r="24" spans="2:71" ht="6.95" customHeight="1" x14ac:dyDescent="0.2">
      <c r="B24" s="15"/>
      <c r="AR24" s="15"/>
      <c r="BE24" s="169"/>
    </row>
    <row r="25" spans="2:71" ht="6.95" customHeight="1" x14ac:dyDescent="0.2">
      <c r="B25" s="1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5"/>
      <c r="BE25" s="169"/>
    </row>
    <row r="26" spans="2:71" s="1" customFormat="1" ht="25.9" customHeight="1" x14ac:dyDescent="0.2">
      <c r="B26" s="26"/>
      <c r="D26" s="27" t="s">
        <v>32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70">
        <f>ROUND(AG54,2)</f>
        <v>650535.56000000006</v>
      </c>
      <c r="AL26" s="171"/>
      <c r="AM26" s="171"/>
      <c r="AN26" s="171"/>
      <c r="AO26" s="171"/>
      <c r="AR26" s="26"/>
      <c r="BE26" s="169"/>
    </row>
    <row r="27" spans="2:71" s="1" customFormat="1" ht="6.95" customHeight="1" x14ac:dyDescent="0.2">
      <c r="B27" s="26"/>
      <c r="AR27" s="26"/>
      <c r="BE27" s="169"/>
    </row>
    <row r="28" spans="2:71" s="1" customFormat="1" x14ac:dyDescent="0.2">
      <c r="B28" s="26"/>
      <c r="L28" s="193" t="s">
        <v>33</v>
      </c>
      <c r="M28" s="193"/>
      <c r="N28" s="193"/>
      <c r="O28" s="193"/>
      <c r="P28" s="193"/>
      <c r="W28" s="193" t="s">
        <v>34</v>
      </c>
      <c r="X28" s="193"/>
      <c r="Y28" s="193"/>
      <c r="Z28" s="193"/>
      <c r="AA28" s="193"/>
      <c r="AB28" s="193"/>
      <c r="AC28" s="193"/>
      <c r="AD28" s="193"/>
      <c r="AE28" s="193"/>
      <c r="AK28" s="193" t="s">
        <v>35</v>
      </c>
      <c r="AL28" s="193"/>
      <c r="AM28" s="193"/>
      <c r="AN28" s="193"/>
      <c r="AO28" s="193"/>
      <c r="AR28" s="26"/>
      <c r="BE28" s="169"/>
    </row>
    <row r="29" spans="2:71" s="2" customFormat="1" ht="14.45" customHeight="1" x14ac:dyDescent="0.2">
      <c r="B29" s="30"/>
      <c r="D29" s="21" t="s">
        <v>36</v>
      </c>
      <c r="F29" s="21" t="s">
        <v>37</v>
      </c>
      <c r="L29" s="194">
        <v>0.21</v>
      </c>
      <c r="M29" s="173"/>
      <c r="N29" s="173"/>
      <c r="O29" s="173"/>
      <c r="P29" s="173"/>
      <c r="W29" s="172">
        <f>ROUND(AZ54, 2)</f>
        <v>0</v>
      </c>
      <c r="X29" s="173"/>
      <c r="Y29" s="173"/>
      <c r="Z29" s="173"/>
      <c r="AA29" s="173"/>
      <c r="AB29" s="173"/>
      <c r="AC29" s="173"/>
      <c r="AD29" s="173"/>
      <c r="AE29" s="173"/>
      <c r="AK29" s="172">
        <f>ROUND(AV54, 2)</f>
        <v>0</v>
      </c>
      <c r="AL29" s="173"/>
      <c r="AM29" s="173"/>
      <c r="AN29" s="173"/>
      <c r="AO29" s="173"/>
      <c r="AR29" s="30"/>
      <c r="BE29" s="169"/>
    </row>
    <row r="30" spans="2:71" s="2" customFormat="1" ht="14.45" customHeight="1" x14ac:dyDescent="0.2">
      <c r="B30" s="30"/>
      <c r="F30" s="21" t="s">
        <v>38</v>
      </c>
      <c r="L30" s="194">
        <v>0.15</v>
      </c>
      <c r="M30" s="173"/>
      <c r="N30" s="173"/>
      <c r="O30" s="173"/>
      <c r="P30" s="173"/>
      <c r="W30" s="172">
        <f>ROUND(BA54, 2)</f>
        <v>650535.56000000006</v>
      </c>
      <c r="X30" s="173"/>
      <c r="Y30" s="173"/>
      <c r="Z30" s="173"/>
      <c r="AA30" s="173"/>
      <c r="AB30" s="173"/>
      <c r="AC30" s="173"/>
      <c r="AD30" s="173"/>
      <c r="AE30" s="173"/>
      <c r="AK30" s="172">
        <f>ROUND(AW54, 2)</f>
        <v>97580.33</v>
      </c>
      <c r="AL30" s="173"/>
      <c r="AM30" s="173"/>
      <c r="AN30" s="173"/>
      <c r="AO30" s="173"/>
      <c r="AR30" s="30"/>
      <c r="BE30" s="169"/>
    </row>
    <row r="31" spans="2:71" s="2" customFormat="1" ht="14.45" hidden="1" customHeight="1" x14ac:dyDescent="0.2">
      <c r="B31" s="30"/>
      <c r="F31" s="21" t="s">
        <v>39</v>
      </c>
      <c r="L31" s="194">
        <v>0.21</v>
      </c>
      <c r="M31" s="173"/>
      <c r="N31" s="173"/>
      <c r="O31" s="173"/>
      <c r="P31" s="173"/>
      <c r="W31" s="172">
        <f>ROUND(BB54, 2)</f>
        <v>0</v>
      </c>
      <c r="X31" s="173"/>
      <c r="Y31" s="173"/>
      <c r="Z31" s="173"/>
      <c r="AA31" s="173"/>
      <c r="AB31" s="173"/>
      <c r="AC31" s="173"/>
      <c r="AD31" s="173"/>
      <c r="AE31" s="173"/>
      <c r="AK31" s="172">
        <v>0</v>
      </c>
      <c r="AL31" s="173"/>
      <c r="AM31" s="173"/>
      <c r="AN31" s="173"/>
      <c r="AO31" s="173"/>
      <c r="AR31" s="30"/>
      <c r="BE31" s="169"/>
    </row>
    <row r="32" spans="2:71" s="2" customFormat="1" ht="14.45" hidden="1" customHeight="1" x14ac:dyDescent="0.2">
      <c r="B32" s="30"/>
      <c r="F32" s="21" t="s">
        <v>40</v>
      </c>
      <c r="L32" s="194">
        <v>0.15</v>
      </c>
      <c r="M32" s="173"/>
      <c r="N32" s="173"/>
      <c r="O32" s="173"/>
      <c r="P32" s="173"/>
      <c r="W32" s="172">
        <f>ROUND(BC54, 2)</f>
        <v>0</v>
      </c>
      <c r="X32" s="173"/>
      <c r="Y32" s="173"/>
      <c r="Z32" s="173"/>
      <c r="AA32" s="173"/>
      <c r="AB32" s="173"/>
      <c r="AC32" s="173"/>
      <c r="AD32" s="173"/>
      <c r="AE32" s="173"/>
      <c r="AK32" s="172">
        <v>0</v>
      </c>
      <c r="AL32" s="173"/>
      <c r="AM32" s="173"/>
      <c r="AN32" s="173"/>
      <c r="AO32" s="173"/>
      <c r="AR32" s="30"/>
      <c r="BE32" s="169"/>
    </row>
    <row r="33" spans="2:57" s="2" customFormat="1" ht="14.45" hidden="1" customHeight="1" x14ac:dyDescent="0.2">
      <c r="B33" s="30"/>
      <c r="F33" s="21" t="s">
        <v>41</v>
      </c>
      <c r="L33" s="194">
        <v>0</v>
      </c>
      <c r="M33" s="173"/>
      <c r="N33" s="173"/>
      <c r="O33" s="173"/>
      <c r="P33" s="173"/>
      <c r="W33" s="172">
        <f>ROUND(BD54, 2)</f>
        <v>0</v>
      </c>
      <c r="X33" s="173"/>
      <c r="Y33" s="173"/>
      <c r="Z33" s="173"/>
      <c r="AA33" s="173"/>
      <c r="AB33" s="173"/>
      <c r="AC33" s="173"/>
      <c r="AD33" s="173"/>
      <c r="AE33" s="173"/>
      <c r="AK33" s="172">
        <v>0</v>
      </c>
      <c r="AL33" s="173"/>
      <c r="AM33" s="173"/>
      <c r="AN33" s="173"/>
      <c r="AO33" s="173"/>
      <c r="AR33" s="30"/>
      <c r="BE33" s="169"/>
    </row>
    <row r="34" spans="2:57" s="1" customFormat="1" ht="6.95" customHeight="1" x14ac:dyDescent="0.2">
      <c r="B34" s="26"/>
      <c r="AR34" s="26"/>
      <c r="BE34" s="169"/>
    </row>
    <row r="35" spans="2:57" s="1" customFormat="1" ht="25.9" customHeight="1" x14ac:dyDescent="0.2">
      <c r="B35" s="26"/>
      <c r="C35" s="31"/>
      <c r="D35" s="32" t="s">
        <v>42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43</v>
      </c>
      <c r="U35" s="33"/>
      <c r="V35" s="33"/>
      <c r="W35" s="33"/>
      <c r="X35" s="205" t="s">
        <v>44</v>
      </c>
      <c r="Y35" s="175"/>
      <c r="Z35" s="175"/>
      <c r="AA35" s="175"/>
      <c r="AB35" s="175"/>
      <c r="AC35" s="33"/>
      <c r="AD35" s="33"/>
      <c r="AE35" s="33"/>
      <c r="AF35" s="33"/>
      <c r="AG35" s="33"/>
      <c r="AH35" s="33"/>
      <c r="AI35" s="33"/>
      <c r="AJ35" s="33"/>
      <c r="AK35" s="174">
        <f>SUM(AK26:AK33)</f>
        <v>748115.89</v>
      </c>
      <c r="AL35" s="175"/>
      <c r="AM35" s="175"/>
      <c r="AN35" s="175"/>
      <c r="AO35" s="176"/>
      <c r="AP35" s="31"/>
      <c r="AQ35" s="31"/>
      <c r="AR35" s="26"/>
    </row>
    <row r="36" spans="2:57" s="1" customFormat="1" ht="6.95" customHeight="1" x14ac:dyDescent="0.2">
      <c r="B36" s="26"/>
      <c r="AR36" s="26"/>
    </row>
    <row r="37" spans="2:57" s="1" customFormat="1" ht="6.95" customHeight="1" x14ac:dyDescent="0.2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26"/>
    </row>
    <row r="41" spans="2:57" s="1" customFormat="1" ht="6.95" customHeight="1" x14ac:dyDescent="0.2"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26"/>
      <c r="BE41" s="1" t="s">
        <v>30</v>
      </c>
    </row>
    <row r="42" spans="2:57" s="1" customFormat="1" ht="24.95" customHeight="1" x14ac:dyDescent="0.2">
      <c r="B42" s="26"/>
      <c r="C42" s="16" t="s">
        <v>45</v>
      </c>
      <c r="AR42" s="26"/>
    </row>
    <row r="43" spans="2:57" s="1" customFormat="1" ht="6.95" customHeight="1" x14ac:dyDescent="0.2">
      <c r="B43" s="26"/>
      <c r="AR43" s="26"/>
    </row>
    <row r="44" spans="2:57" s="1" customFormat="1" ht="12" customHeight="1" x14ac:dyDescent="0.2">
      <c r="B44" s="26"/>
      <c r="C44" s="21" t="s">
        <v>13</v>
      </c>
      <c r="L44" s="1">
        <f>K5</f>
        <v>0</v>
      </c>
      <c r="AR44" s="26"/>
    </row>
    <row r="45" spans="2:57" s="3" customFormat="1" ht="36.950000000000003" customHeight="1" x14ac:dyDescent="0.2">
      <c r="B45" s="39"/>
      <c r="C45" s="40" t="s">
        <v>15</v>
      </c>
      <c r="L45" s="181" t="str">
        <f>K6</f>
        <v>Stavební úpravy a modernizace 80 bytů v objektech v Praze 3, ul. Jeseniova, č.p. 41, Praha 3, č.j. 23</v>
      </c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R45" s="39"/>
    </row>
    <row r="46" spans="2:57" s="1" customFormat="1" ht="6.95" customHeight="1" x14ac:dyDescent="0.2">
      <c r="B46" s="26"/>
      <c r="AR46" s="26" t="s">
        <v>30</v>
      </c>
    </row>
    <row r="47" spans="2:57" s="1" customFormat="1" ht="12" customHeight="1" x14ac:dyDescent="0.2">
      <c r="B47" s="26"/>
      <c r="C47" s="21" t="s">
        <v>19</v>
      </c>
      <c r="L47" s="41" t="str">
        <f>IF(K8="","",K8)</f>
        <v>ul. Jeseniova, č.p. 41</v>
      </c>
      <c r="AI47" s="21" t="s">
        <v>21</v>
      </c>
      <c r="AM47" s="183">
        <f>IF(AN8= "","",AN8)</f>
        <v>44110</v>
      </c>
      <c r="AN47" s="183"/>
      <c r="AR47" s="26"/>
    </row>
    <row r="48" spans="2:57" s="1" customFormat="1" ht="6.95" customHeight="1" x14ac:dyDescent="0.2">
      <c r="B48" s="26"/>
      <c r="AR48" s="26"/>
    </row>
    <row r="49" spans="1:90" s="1" customFormat="1" ht="13.7" customHeight="1" x14ac:dyDescent="0.2">
      <c r="B49" s="26"/>
      <c r="C49" s="21" t="s">
        <v>22</v>
      </c>
      <c r="L49" s="1" t="str">
        <f>IF(E11= "","",E11)</f>
        <v>Městská část Praha 3</v>
      </c>
      <c r="AI49" s="21" t="s">
        <v>27</v>
      </c>
      <c r="AM49" s="179" t="str">
        <f>IF(E17="","",E17)</f>
        <v/>
      </c>
      <c r="AN49" s="180"/>
      <c r="AO49" s="180"/>
      <c r="AP49" s="180"/>
      <c r="AR49" s="26"/>
      <c r="AS49" s="184" t="s">
        <v>46</v>
      </c>
      <c r="AT49" s="185"/>
      <c r="AU49" s="43"/>
      <c r="AV49" s="43"/>
      <c r="AW49" s="43"/>
      <c r="AX49" s="43"/>
      <c r="AY49" s="43"/>
      <c r="AZ49" s="43"/>
      <c r="BA49" s="43"/>
      <c r="BB49" s="43"/>
      <c r="BC49" s="43"/>
      <c r="BD49" s="44"/>
    </row>
    <row r="50" spans="1:90" s="1" customFormat="1" ht="13.7" customHeight="1" x14ac:dyDescent="0.2">
      <c r="B50" s="26"/>
      <c r="C50" s="21" t="s">
        <v>26</v>
      </c>
      <c r="L50" s="1" t="str">
        <f>IF(E14= "Vyplň údaj","",E14)</f>
        <v>IWU s. r. o., Jana Zajíce 162/21, Praha 7</v>
      </c>
      <c r="AI50" s="21" t="s">
        <v>29</v>
      </c>
      <c r="AM50" s="179" t="str">
        <f>IF(E20="","",E20)</f>
        <v xml:space="preserve"> </v>
      </c>
      <c r="AN50" s="180"/>
      <c r="AO50" s="180"/>
      <c r="AP50" s="180"/>
      <c r="AR50" s="26"/>
      <c r="AS50" s="186"/>
      <c r="AT50" s="187"/>
      <c r="AU50" s="45"/>
      <c r="AV50" s="45"/>
      <c r="AW50" s="45"/>
      <c r="AX50" s="45"/>
      <c r="AY50" s="45"/>
      <c r="AZ50" s="45"/>
      <c r="BA50" s="45"/>
      <c r="BB50" s="45"/>
      <c r="BC50" s="45"/>
      <c r="BD50" s="46"/>
    </row>
    <row r="51" spans="1:90" s="1" customFormat="1" ht="10.9" customHeight="1" x14ac:dyDescent="0.2">
      <c r="B51" s="26"/>
      <c r="AR51" s="26"/>
      <c r="AS51" s="186"/>
      <c r="AT51" s="187"/>
      <c r="AU51" s="45"/>
      <c r="AV51" s="45"/>
      <c r="AW51" s="45"/>
      <c r="AX51" s="45"/>
      <c r="AY51" s="45"/>
      <c r="AZ51" s="45"/>
      <c r="BA51" s="45"/>
      <c r="BB51" s="45"/>
      <c r="BC51" s="45"/>
      <c r="BD51" s="46"/>
    </row>
    <row r="52" spans="1:90" s="1" customFormat="1" ht="29.25" customHeight="1" x14ac:dyDescent="0.2">
      <c r="B52" s="26"/>
      <c r="C52" s="204" t="s">
        <v>47</v>
      </c>
      <c r="D52" s="196"/>
      <c r="E52" s="196"/>
      <c r="F52" s="196"/>
      <c r="G52" s="196"/>
      <c r="H52" s="47"/>
      <c r="I52" s="197" t="s">
        <v>48</v>
      </c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5" t="s">
        <v>49</v>
      </c>
      <c r="AH52" s="196"/>
      <c r="AI52" s="196"/>
      <c r="AJ52" s="196"/>
      <c r="AK52" s="196"/>
      <c r="AL52" s="196"/>
      <c r="AM52" s="196"/>
      <c r="AN52" s="197" t="s">
        <v>50</v>
      </c>
      <c r="AO52" s="196"/>
      <c r="AP52" s="198"/>
      <c r="AQ52" s="48" t="s">
        <v>51</v>
      </c>
      <c r="AR52" s="26"/>
      <c r="AS52" s="49" t="s">
        <v>52</v>
      </c>
      <c r="AT52" s="50" t="s">
        <v>53</v>
      </c>
      <c r="AU52" s="50" t="s">
        <v>54</v>
      </c>
      <c r="AV52" s="50" t="s">
        <v>55</v>
      </c>
      <c r="AW52" s="50" t="s">
        <v>56</v>
      </c>
      <c r="AX52" s="50" t="s">
        <v>57</v>
      </c>
      <c r="AY52" s="50" t="s">
        <v>58</v>
      </c>
      <c r="AZ52" s="50" t="s">
        <v>59</v>
      </c>
      <c r="BA52" s="50" t="s">
        <v>60</v>
      </c>
      <c r="BB52" s="50" t="s">
        <v>61</v>
      </c>
      <c r="BC52" s="50" t="s">
        <v>62</v>
      </c>
      <c r="BD52" s="51" t="s">
        <v>63</v>
      </c>
    </row>
    <row r="53" spans="1:90" s="1" customFormat="1" ht="10.9" customHeight="1" x14ac:dyDescent="0.2">
      <c r="B53" s="26"/>
      <c r="AR53" s="26"/>
      <c r="AS53" s="52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4"/>
    </row>
    <row r="54" spans="1:90" s="4" customFormat="1" ht="32.450000000000003" customHeight="1" x14ac:dyDescent="0.2">
      <c r="B54" s="53"/>
      <c r="C54" s="54" t="s">
        <v>64</v>
      </c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202">
        <f>ROUND(AG55,2)</f>
        <v>650535.56000000006</v>
      </c>
      <c r="AH54" s="202"/>
      <c r="AI54" s="202"/>
      <c r="AJ54" s="202"/>
      <c r="AK54" s="202"/>
      <c r="AL54" s="202"/>
      <c r="AM54" s="202"/>
      <c r="AN54" s="203">
        <f>SUM(AG54,AT54)</f>
        <v>748115.89</v>
      </c>
      <c r="AO54" s="203"/>
      <c r="AP54" s="203"/>
      <c r="AQ54" s="57" t="s">
        <v>1</v>
      </c>
      <c r="AR54" s="53"/>
      <c r="AS54" s="58">
        <f>ROUND(AS55,2)</f>
        <v>0</v>
      </c>
      <c r="AT54" s="59">
        <f>ROUND(SUM(AV54:AW54),2)</f>
        <v>97580.33</v>
      </c>
      <c r="AU54" s="60">
        <f>ROUND(AU55,5)</f>
        <v>0</v>
      </c>
      <c r="AV54" s="59">
        <f>ROUND(AZ54*L29,2)</f>
        <v>0</v>
      </c>
      <c r="AW54" s="59">
        <f>ROUND(BA54*L30,2)</f>
        <v>97580.33</v>
      </c>
      <c r="AX54" s="59">
        <f>ROUND(BB54*L29,2)</f>
        <v>0</v>
      </c>
      <c r="AY54" s="59">
        <f>ROUND(BC54*L30,2)</f>
        <v>0</v>
      </c>
      <c r="AZ54" s="59">
        <f>ROUND(AZ55,2)</f>
        <v>0</v>
      </c>
      <c r="BA54" s="59">
        <f>ROUND(BA55,2)</f>
        <v>650535.56000000006</v>
      </c>
      <c r="BB54" s="59">
        <f>ROUND(BB55,2)</f>
        <v>0</v>
      </c>
      <c r="BC54" s="59">
        <f>ROUND(BC55,2)</f>
        <v>0</v>
      </c>
      <c r="BD54" s="61">
        <f>ROUND(BD55,2)</f>
        <v>0</v>
      </c>
      <c r="BS54" s="62" t="s">
        <v>65</v>
      </c>
      <c r="BT54" s="62" t="s">
        <v>66</v>
      </c>
      <c r="BV54" s="62" t="s">
        <v>67</v>
      </c>
      <c r="BW54" s="62" t="s">
        <v>4</v>
      </c>
      <c r="BX54" s="62" t="s">
        <v>68</v>
      </c>
      <c r="CL54" s="62" t="s">
        <v>1</v>
      </c>
    </row>
    <row r="55" spans="1:90" s="5" customFormat="1" ht="27" customHeight="1" x14ac:dyDescent="0.2">
      <c r="A55" s="63" t="s">
        <v>69</v>
      </c>
      <c r="B55" s="64"/>
      <c r="C55" s="65"/>
      <c r="D55" s="201"/>
      <c r="E55" s="201"/>
      <c r="F55" s="201"/>
      <c r="G55" s="201"/>
      <c r="H55" s="201"/>
      <c r="I55" s="66"/>
      <c r="J55" s="201" t="s">
        <v>16</v>
      </c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1"/>
      <c r="AF55" s="201"/>
      <c r="AG55" s="199">
        <f>'Oprava bytu'!J28</f>
        <v>650535.56000000006</v>
      </c>
      <c r="AH55" s="200"/>
      <c r="AI55" s="200"/>
      <c r="AJ55" s="200"/>
      <c r="AK55" s="200"/>
      <c r="AL55" s="200"/>
      <c r="AM55" s="200"/>
      <c r="AN55" s="199">
        <f>SUM(AG55,AT55)</f>
        <v>748115.89</v>
      </c>
      <c r="AO55" s="200"/>
      <c r="AP55" s="200"/>
      <c r="AQ55" s="67" t="s">
        <v>70</v>
      </c>
      <c r="AR55" s="64"/>
      <c r="AS55" s="68">
        <v>0</v>
      </c>
      <c r="AT55" s="69">
        <f>ROUND(SUM(AV55:AW55),2)</f>
        <v>97580.33</v>
      </c>
      <c r="AU55" s="70">
        <f>'Oprava bytu'!P95</f>
        <v>0</v>
      </c>
      <c r="AV55" s="69">
        <f>'Oprava bytu'!J31</f>
        <v>0</v>
      </c>
      <c r="AW55" s="69">
        <f>'Oprava bytu'!J32</f>
        <v>97580.334000000003</v>
      </c>
      <c r="AX55" s="69">
        <f>'Oprava bytu'!J33</f>
        <v>0</v>
      </c>
      <c r="AY55" s="69">
        <f>'Oprava bytu'!J34</f>
        <v>0</v>
      </c>
      <c r="AZ55" s="69">
        <f>'Oprava bytu'!F31</f>
        <v>0</v>
      </c>
      <c r="BA55" s="69">
        <f>'Oprava bytu'!F32</f>
        <v>650535.56000000006</v>
      </c>
      <c r="BB55" s="69">
        <f>'Oprava bytu'!F33</f>
        <v>0</v>
      </c>
      <c r="BC55" s="69">
        <f>'Oprava bytu'!F34</f>
        <v>0</v>
      </c>
      <c r="BD55" s="71">
        <f>'Oprava bytu'!F35</f>
        <v>0</v>
      </c>
      <c r="BT55" s="72" t="s">
        <v>71</v>
      </c>
      <c r="BU55" s="72" t="s">
        <v>72</v>
      </c>
      <c r="BV55" s="72" t="s">
        <v>67</v>
      </c>
      <c r="BW55" s="72" t="s">
        <v>4</v>
      </c>
      <c r="BX55" s="72" t="s">
        <v>68</v>
      </c>
      <c r="CL55" s="72" t="s">
        <v>1</v>
      </c>
    </row>
    <row r="56" spans="1:90" s="1" customFormat="1" ht="30" customHeight="1" x14ac:dyDescent="0.2">
      <c r="B56" s="26"/>
      <c r="AR56" s="26"/>
    </row>
    <row r="57" spans="1:90" s="1" customFormat="1" ht="6.95" customHeight="1" x14ac:dyDescent="0.2"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26"/>
    </row>
  </sheetData>
  <mergeCells count="42">
    <mergeCell ref="L30:P30"/>
    <mergeCell ref="L31:P31"/>
    <mergeCell ref="L32:P32"/>
    <mergeCell ref="L33:P33"/>
    <mergeCell ref="C52:G52"/>
    <mergeCell ref="I52:AF52"/>
    <mergeCell ref="X35:AB35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K35:AO35"/>
    <mergeCell ref="AR2:BE2"/>
    <mergeCell ref="AM50:AP50"/>
    <mergeCell ref="L45:AO45"/>
    <mergeCell ref="AM47:AN47"/>
    <mergeCell ref="AM49:AP49"/>
    <mergeCell ref="AS49:AT51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</mergeCells>
  <hyperlinks>
    <hyperlink ref="A55" location="'2019-x13 - Modernizace by...'!C2" display="/" xr:uid="{00000000-0004-0000-0000-000000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51"/>
  <sheetViews>
    <sheetView showGridLines="0" workbookViewId="0">
      <selection activeCell="I240" sqref="I240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73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77" t="s">
        <v>5</v>
      </c>
      <c r="M2" s="178"/>
      <c r="N2" s="178"/>
      <c r="O2" s="178"/>
      <c r="P2" s="178"/>
      <c r="Q2" s="178"/>
      <c r="R2" s="178"/>
      <c r="S2" s="178"/>
      <c r="T2" s="178"/>
      <c r="U2" s="178"/>
      <c r="V2" s="178"/>
      <c r="AT2" s="12" t="s">
        <v>4</v>
      </c>
    </row>
    <row r="3" spans="2:46" ht="6.95" customHeight="1" x14ac:dyDescent="0.2">
      <c r="B3" s="13"/>
      <c r="C3" s="14"/>
      <c r="D3" s="14"/>
      <c r="E3" s="14"/>
      <c r="F3" s="14"/>
      <c r="G3" s="14"/>
      <c r="H3" s="14"/>
      <c r="I3" s="74"/>
      <c r="J3" s="14"/>
      <c r="K3" s="14"/>
      <c r="L3" s="15"/>
      <c r="AT3" s="12" t="s">
        <v>71</v>
      </c>
    </row>
    <row r="4" spans="2:46" ht="24.95" customHeight="1" x14ac:dyDescent="0.2">
      <c r="B4" s="15"/>
      <c r="D4" s="16" t="s">
        <v>73</v>
      </c>
      <c r="L4" s="15"/>
      <c r="M4" s="17" t="s">
        <v>10</v>
      </c>
      <c r="AT4" s="12" t="s">
        <v>3</v>
      </c>
    </row>
    <row r="5" spans="2:46" ht="6.95" customHeight="1" x14ac:dyDescent="0.2">
      <c r="B5" s="15"/>
      <c r="L5" s="15"/>
    </row>
    <row r="6" spans="2:46" s="1" customFormat="1" ht="12" customHeight="1" x14ac:dyDescent="0.2">
      <c r="B6" s="26"/>
      <c r="D6" s="21" t="s">
        <v>15</v>
      </c>
      <c r="I6" s="75"/>
      <c r="L6" s="26"/>
    </row>
    <row r="7" spans="2:46" s="1" customFormat="1" ht="36.950000000000003" customHeight="1" x14ac:dyDescent="0.2">
      <c r="B7" s="26"/>
      <c r="E7" s="181" t="s">
        <v>16</v>
      </c>
      <c r="F7" s="180"/>
      <c r="G7" s="180"/>
      <c r="H7" s="180"/>
      <c r="I7" s="75"/>
      <c r="L7" s="26"/>
    </row>
    <row r="8" spans="2:46" s="1" customFormat="1" x14ac:dyDescent="0.2">
      <c r="B8" s="26"/>
      <c r="I8" s="75"/>
      <c r="L8" s="26"/>
    </row>
    <row r="9" spans="2:46" s="1" customFormat="1" ht="12" customHeight="1" x14ac:dyDescent="0.2">
      <c r="B9" s="26"/>
      <c r="D9" s="21" t="s">
        <v>17</v>
      </c>
      <c r="F9" s="12" t="s">
        <v>1</v>
      </c>
      <c r="I9" s="76" t="s">
        <v>18</v>
      </c>
      <c r="J9" s="12" t="s">
        <v>1</v>
      </c>
      <c r="L9" s="26"/>
    </row>
    <row r="10" spans="2:46" s="1" customFormat="1" ht="12" customHeight="1" x14ac:dyDescent="0.2">
      <c r="B10" s="26"/>
      <c r="D10" s="21" t="s">
        <v>19</v>
      </c>
      <c r="F10" s="12" t="s">
        <v>20</v>
      </c>
      <c r="I10" s="76" t="s">
        <v>21</v>
      </c>
      <c r="J10" s="42">
        <f>'Rekapitulace stavby'!AN8</f>
        <v>44110</v>
      </c>
      <c r="L10" s="26"/>
    </row>
    <row r="11" spans="2:46" s="1" customFormat="1" ht="10.9" customHeight="1" x14ac:dyDescent="0.2">
      <c r="B11" s="26"/>
      <c r="I11" s="75"/>
      <c r="L11" s="26"/>
    </row>
    <row r="12" spans="2:46" s="1" customFormat="1" ht="12" customHeight="1" x14ac:dyDescent="0.2">
      <c r="B12" s="26"/>
      <c r="D12" s="21" t="s">
        <v>22</v>
      </c>
      <c r="I12" s="76" t="s">
        <v>23</v>
      </c>
      <c r="J12" s="12" t="s">
        <v>1</v>
      </c>
      <c r="L12" s="26"/>
    </row>
    <row r="13" spans="2:46" s="1" customFormat="1" ht="18" customHeight="1" x14ac:dyDescent="0.2">
      <c r="B13" s="26"/>
      <c r="E13" s="12" t="s">
        <v>24</v>
      </c>
      <c r="I13" s="76" t="s">
        <v>25</v>
      </c>
      <c r="J13" s="12" t="s">
        <v>1</v>
      </c>
      <c r="L13" s="26"/>
    </row>
    <row r="14" spans="2:46" s="1" customFormat="1" ht="6.95" customHeight="1" x14ac:dyDescent="0.2">
      <c r="B14" s="26"/>
      <c r="I14" s="75"/>
      <c r="L14" s="26"/>
    </row>
    <row r="15" spans="2:46" s="1" customFormat="1" ht="12" customHeight="1" x14ac:dyDescent="0.2">
      <c r="B15" s="26"/>
      <c r="D15" s="21" t="s">
        <v>26</v>
      </c>
      <c r="I15" s="76" t="s">
        <v>23</v>
      </c>
      <c r="J15" s="77" t="str">
        <f>'Rekapitulace stavby'!AN13</f>
        <v>07395680</v>
      </c>
      <c r="L15" s="26"/>
    </row>
    <row r="16" spans="2:46" s="1" customFormat="1" ht="18" customHeight="1" x14ac:dyDescent="0.2">
      <c r="B16" s="26"/>
      <c r="E16" s="206" t="str">
        <f>'Rekapitulace stavby'!E14</f>
        <v>IWU s. r. o., Jana Zajíce 162/21, Praha 7</v>
      </c>
      <c r="F16" s="188"/>
      <c r="G16" s="188"/>
      <c r="H16" s="188"/>
      <c r="I16" s="76" t="s">
        <v>25</v>
      </c>
      <c r="J16" s="77" t="str">
        <f>'Rekapitulace stavby'!AN14</f>
        <v>CZ07395680</v>
      </c>
      <c r="L16" s="26"/>
    </row>
    <row r="17" spans="2:12" s="1" customFormat="1" ht="6.95" customHeight="1" x14ac:dyDescent="0.2">
      <c r="B17" s="26"/>
      <c r="I17" s="75"/>
      <c r="L17" s="26"/>
    </row>
    <row r="18" spans="2:12" s="1" customFormat="1" ht="12" customHeight="1" x14ac:dyDescent="0.2">
      <c r="B18" s="26"/>
      <c r="D18" s="21" t="s">
        <v>27</v>
      </c>
      <c r="I18" s="76" t="s">
        <v>23</v>
      </c>
      <c r="J18" s="12" t="s">
        <v>1</v>
      </c>
      <c r="L18" s="26"/>
    </row>
    <row r="19" spans="2:12" s="1" customFormat="1" ht="18" customHeight="1" x14ac:dyDescent="0.2">
      <c r="B19" s="26"/>
      <c r="E19" s="12"/>
      <c r="I19" s="76" t="s">
        <v>25</v>
      </c>
      <c r="J19" s="12" t="s">
        <v>1</v>
      </c>
      <c r="L19" s="26"/>
    </row>
    <row r="20" spans="2:12" s="1" customFormat="1" ht="6.95" customHeight="1" x14ac:dyDescent="0.2">
      <c r="B20" s="26"/>
      <c r="I20" s="75"/>
      <c r="L20" s="26"/>
    </row>
    <row r="21" spans="2:12" s="1" customFormat="1" ht="12" customHeight="1" x14ac:dyDescent="0.2">
      <c r="B21" s="26"/>
      <c r="D21" s="21" t="s">
        <v>29</v>
      </c>
      <c r="I21" s="76" t="s">
        <v>23</v>
      </c>
      <c r="J21" s="12" t="str">
        <f>IF('Rekapitulace stavby'!AN19="","",'Rekapitulace stavby'!AN19)</f>
        <v/>
      </c>
      <c r="L21" s="26"/>
    </row>
    <row r="22" spans="2:12" s="1" customFormat="1" ht="18" customHeight="1" x14ac:dyDescent="0.2">
      <c r="B22" s="26"/>
      <c r="E22" s="12" t="str">
        <f>IF('Rekapitulace stavby'!E20="","",'Rekapitulace stavby'!E20)</f>
        <v xml:space="preserve"> </v>
      </c>
      <c r="I22" s="76" t="s">
        <v>25</v>
      </c>
      <c r="J22" s="12" t="str">
        <f>IF('Rekapitulace stavby'!AN20="","",'Rekapitulace stavby'!AN20)</f>
        <v/>
      </c>
      <c r="L22" s="26"/>
    </row>
    <row r="23" spans="2:12" s="1" customFormat="1" ht="6.95" customHeight="1" x14ac:dyDescent="0.2">
      <c r="B23" s="26"/>
      <c r="I23" s="75"/>
      <c r="L23" s="26"/>
    </row>
    <row r="24" spans="2:12" s="1" customFormat="1" ht="12" customHeight="1" x14ac:dyDescent="0.2">
      <c r="B24" s="26"/>
      <c r="D24" s="21" t="s">
        <v>31</v>
      </c>
      <c r="I24" s="75"/>
      <c r="L24" s="26"/>
    </row>
    <row r="25" spans="2:12" s="6" customFormat="1" ht="16.5" customHeight="1" x14ac:dyDescent="0.2">
      <c r="B25" s="78"/>
      <c r="E25" s="192" t="s">
        <v>1</v>
      </c>
      <c r="F25" s="192"/>
      <c r="G25" s="192"/>
      <c r="H25" s="192"/>
      <c r="I25" s="79"/>
      <c r="L25" s="78"/>
    </row>
    <row r="26" spans="2:12" s="1" customFormat="1" ht="6.95" customHeight="1" x14ac:dyDescent="0.2">
      <c r="B26" s="26"/>
      <c r="I26" s="75"/>
      <c r="L26" s="26"/>
    </row>
    <row r="27" spans="2:12" s="1" customFormat="1" ht="6.95" customHeight="1" x14ac:dyDescent="0.2">
      <c r="B27" s="26"/>
      <c r="D27" s="43"/>
      <c r="E27" s="43"/>
      <c r="F27" s="43"/>
      <c r="G27" s="43"/>
      <c r="H27" s="43"/>
      <c r="I27" s="80"/>
      <c r="J27" s="43"/>
      <c r="K27" s="43"/>
      <c r="L27" s="26"/>
    </row>
    <row r="28" spans="2:12" s="1" customFormat="1" ht="25.35" customHeight="1" x14ac:dyDescent="0.2">
      <c r="B28" s="26"/>
      <c r="D28" s="81" t="s">
        <v>32</v>
      </c>
      <c r="I28" s="75"/>
      <c r="J28" s="56">
        <f>ROUND(J95, 2)</f>
        <v>650535.56000000006</v>
      </c>
      <c r="L28" s="26"/>
    </row>
    <row r="29" spans="2:12" s="1" customFormat="1" ht="6.95" customHeight="1" x14ac:dyDescent="0.2">
      <c r="B29" s="26"/>
      <c r="D29" s="43"/>
      <c r="E29" s="43"/>
      <c r="F29" s="43"/>
      <c r="G29" s="43"/>
      <c r="H29" s="43"/>
      <c r="I29" s="80"/>
      <c r="J29" s="43"/>
      <c r="K29" s="43"/>
      <c r="L29" s="26"/>
    </row>
    <row r="30" spans="2:12" s="1" customFormat="1" ht="14.45" customHeight="1" x14ac:dyDescent="0.2">
      <c r="B30" s="26"/>
      <c r="F30" s="29" t="s">
        <v>34</v>
      </c>
      <c r="I30" s="82" t="s">
        <v>33</v>
      </c>
      <c r="J30" s="29" t="s">
        <v>35</v>
      </c>
      <c r="L30" s="26"/>
    </row>
    <row r="31" spans="2:12" s="1" customFormat="1" ht="14.45" customHeight="1" x14ac:dyDescent="0.2">
      <c r="B31" s="26"/>
      <c r="D31" s="21" t="s">
        <v>36</v>
      </c>
      <c r="E31" s="21" t="s">
        <v>37</v>
      </c>
      <c r="F31" s="83">
        <v>0</v>
      </c>
      <c r="I31" s="84">
        <v>0.21</v>
      </c>
      <c r="J31" s="83">
        <v>0</v>
      </c>
      <c r="L31" s="26"/>
    </row>
    <row r="32" spans="2:12" s="1" customFormat="1" ht="14.45" customHeight="1" x14ac:dyDescent="0.2">
      <c r="B32" s="26"/>
      <c r="E32" s="21" t="s">
        <v>38</v>
      </c>
      <c r="F32" s="83">
        <f>J28</f>
        <v>650535.56000000006</v>
      </c>
      <c r="I32" s="84">
        <v>0.15</v>
      </c>
      <c r="J32" s="83">
        <f>F32*I32</f>
        <v>97580.334000000003</v>
      </c>
      <c r="L32" s="26"/>
    </row>
    <row r="33" spans="2:12" s="1" customFormat="1" ht="14.45" hidden="1" customHeight="1" x14ac:dyDescent="0.2">
      <c r="B33" s="26"/>
      <c r="E33" s="21" t="s">
        <v>39</v>
      </c>
      <c r="F33" s="83">
        <f>ROUND((SUM(BG95:BG250)),  2)</f>
        <v>0</v>
      </c>
      <c r="I33" s="84">
        <v>0.21</v>
      </c>
      <c r="J33" s="83">
        <f>0</f>
        <v>0</v>
      </c>
      <c r="L33" s="26"/>
    </row>
    <row r="34" spans="2:12" s="1" customFormat="1" ht="14.45" hidden="1" customHeight="1" x14ac:dyDescent="0.2">
      <c r="B34" s="26"/>
      <c r="E34" s="21" t="s">
        <v>40</v>
      </c>
      <c r="F34" s="83">
        <f>ROUND((SUM(BH95:BH250)),  2)</f>
        <v>0</v>
      </c>
      <c r="I34" s="84">
        <v>0.15</v>
      </c>
      <c r="J34" s="83">
        <f>0</f>
        <v>0</v>
      </c>
      <c r="L34" s="26"/>
    </row>
    <row r="35" spans="2:12" s="1" customFormat="1" ht="14.45" hidden="1" customHeight="1" x14ac:dyDescent="0.2">
      <c r="B35" s="26"/>
      <c r="E35" s="21" t="s">
        <v>41</v>
      </c>
      <c r="F35" s="83">
        <f>ROUND((SUM(BI95:BI250)),  2)</f>
        <v>0</v>
      </c>
      <c r="I35" s="84">
        <v>0</v>
      </c>
      <c r="J35" s="83">
        <f>0</f>
        <v>0</v>
      </c>
      <c r="L35" s="26"/>
    </row>
    <row r="36" spans="2:12" s="1" customFormat="1" ht="6.95" customHeight="1" x14ac:dyDescent="0.2">
      <c r="B36" s="26"/>
      <c r="I36" s="75"/>
      <c r="L36" s="26"/>
    </row>
    <row r="37" spans="2:12" s="1" customFormat="1" ht="25.35" customHeight="1" x14ac:dyDescent="0.2">
      <c r="B37" s="26"/>
      <c r="C37" s="85"/>
      <c r="D37" s="86" t="s">
        <v>42</v>
      </c>
      <c r="E37" s="47"/>
      <c r="F37" s="47"/>
      <c r="G37" s="87" t="s">
        <v>43</v>
      </c>
      <c r="H37" s="88" t="s">
        <v>44</v>
      </c>
      <c r="I37" s="89"/>
      <c r="J37" s="90">
        <f>SUM(J28:J35)</f>
        <v>748115.89400000009</v>
      </c>
      <c r="K37" s="91"/>
      <c r="L37" s="26"/>
    </row>
    <row r="38" spans="2:12" s="1" customFormat="1" ht="14.45" customHeight="1" x14ac:dyDescent="0.2">
      <c r="B38" s="35"/>
      <c r="C38" s="36"/>
      <c r="D38" s="36"/>
      <c r="E38" s="36"/>
      <c r="F38" s="36"/>
      <c r="G38" s="36"/>
      <c r="H38" s="36"/>
      <c r="I38" s="92"/>
      <c r="J38" s="36"/>
      <c r="K38" s="36"/>
      <c r="L38" s="26"/>
    </row>
    <row r="42" spans="2:12" s="1" customFormat="1" ht="6.95" customHeight="1" x14ac:dyDescent="0.2">
      <c r="B42" s="37"/>
      <c r="C42" s="38"/>
      <c r="D42" s="38"/>
      <c r="E42" s="38"/>
      <c r="F42" s="38"/>
      <c r="G42" s="38"/>
      <c r="H42" s="38"/>
      <c r="I42" s="93"/>
      <c r="J42" s="38"/>
      <c r="K42" s="38"/>
      <c r="L42" s="26"/>
    </row>
    <row r="43" spans="2:12" s="1" customFormat="1" ht="24.95" customHeight="1" x14ac:dyDescent="0.2">
      <c r="B43" s="26"/>
      <c r="C43" s="16" t="s">
        <v>74</v>
      </c>
      <c r="I43" s="75"/>
      <c r="L43" s="26"/>
    </row>
    <row r="44" spans="2:12" s="1" customFormat="1" ht="6.95" customHeight="1" x14ac:dyDescent="0.2">
      <c r="B44" s="26"/>
      <c r="I44" s="75"/>
      <c r="L44" s="26"/>
    </row>
    <row r="45" spans="2:12" s="1" customFormat="1" ht="12" customHeight="1" x14ac:dyDescent="0.2">
      <c r="B45" s="26"/>
      <c r="C45" s="21" t="s">
        <v>15</v>
      </c>
      <c r="I45" s="75"/>
      <c r="L45" s="26"/>
    </row>
    <row r="46" spans="2:12" s="1" customFormat="1" ht="16.5" customHeight="1" x14ac:dyDescent="0.2">
      <c r="B46" s="26"/>
      <c r="E46" s="181" t="str">
        <f>E7</f>
        <v>Stavební úpravy a modernizace 80 bytů v objektech v Praze 3, ul. Jeseniova, č.p. 41, Praha 3, č.j. 23</v>
      </c>
      <c r="F46" s="180"/>
      <c r="G46" s="180"/>
      <c r="H46" s="180"/>
      <c r="I46" s="75"/>
      <c r="L46" s="26"/>
    </row>
    <row r="47" spans="2:12" s="1" customFormat="1" ht="6.95" customHeight="1" x14ac:dyDescent="0.2">
      <c r="B47" s="26"/>
      <c r="I47" s="75"/>
      <c r="L47" s="26"/>
    </row>
    <row r="48" spans="2:12" s="1" customFormat="1" ht="12" customHeight="1" x14ac:dyDescent="0.2">
      <c r="B48" s="26"/>
      <c r="C48" s="21" t="s">
        <v>19</v>
      </c>
      <c r="F48" s="12" t="str">
        <f>F10</f>
        <v>ul. Jeseniova, č.p. 41</v>
      </c>
      <c r="I48" s="76" t="s">
        <v>21</v>
      </c>
      <c r="J48" s="42">
        <f>IF(J10="","",J10)</f>
        <v>44110</v>
      </c>
      <c r="L48" s="26"/>
    </row>
    <row r="49" spans="2:47" s="1" customFormat="1" ht="6.95" customHeight="1" x14ac:dyDescent="0.2">
      <c r="B49" s="26"/>
      <c r="I49" s="75"/>
      <c r="L49" s="26"/>
    </row>
    <row r="50" spans="2:47" s="1" customFormat="1" ht="13.7" customHeight="1" x14ac:dyDescent="0.2">
      <c r="B50" s="26"/>
      <c r="C50" s="21" t="s">
        <v>22</v>
      </c>
      <c r="F50" s="12" t="str">
        <f>E13</f>
        <v>Městská část Praha 3</v>
      </c>
      <c r="I50" s="76" t="s">
        <v>27</v>
      </c>
      <c r="J50" s="24">
        <f>E19</f>
        <v>0</v>
      </c>
      <c r="L50" s="26"/>
    </row>
    <row r="51" spans="2:47" s="1" customFormat="1" ht="13.7" customHeight="1" x14ac:dyDescent="0.2">
      <c r="B51" s="26"/>
      <c r="C51" s="21" t="s">
        <v>26</v>
      </c>
      <c r="F51" s="12" t="str">
        <f>IF(E16="","",E16)</f>
        <v>IWU s. r. o., Jana Zajíce 162/21, Praha 7</v>
      </c>
      <c r="I51" s="76" t="s">
        <v>29</v>
      </c>
      <c r="J51" s="24" t="str">
        <f>E22</f>
        <v xml:space="preserve"> </v>
      </c>
      <c r="L51" s="26"/>
    </row>
    <row r="52" spans="2:47" s="1" customFormat="1" ht="10.35" customHeight="1" x14ac:dyDescent="0.2">
      <c r="B52" s="26"/>
      <c r="I52" s="75"/>
      <c r="L52" s="26"/>
    </row>
    <row r="53" spans="2:47" s="1" customFormat="1" ht="29.25" customHeight="1" x14ac:dyDescent="0.2">
      <c r="B53" s="26"/>
      <c r="C53" s="94" t="s">
        <v>75</v>
      </c>
      <c r="D53" s="85"/>
      <c r="E53" s="85"/>
      <c r="F53" s="85"/>
      <c r="G53" s="85"/>
      <c r="H53" s="85"/>
      <c r="I53" s="95"/>
      <c r="J53" s="96" t="s">
        <v>76</v>
      </c>
      <c r="K53" s="85"/>
      <c r="L53" s="26"/>
    </row>
    <row r="54" spans="2:47" s="1" customFormat="1" ht="10.35" customHeight="1" x14ac:dyDescent="0.2">
      <c r="B54" s="26"/>
      <c r="I54" s="75"/>
      <c r="L54" s="26"/>
    </row>
    <row r="55" spans="2:47" s="1" customFormat="1" ht="22.9" customHeight="1" x14ac:dyDescent="0.2">
      <c r="B55" s="26"/>
      <c r="C55" s="97" t="s">
        <v>77</v>
      </c>
      <c r="I55" s="75"/>
      <c r="J55" s="56">
        <f>J95</f>
        <v>650535.55999999982</v>
      </c>
      <c r="L55" s="26"/>
      <c r="AU55" s="12" t="s">
        <v>78</v>
      </c>
    </row>
    <row r="56" spans="2:47" s="7" customFormat="1" ht="24.95" customHeight="1" x14ac:dyDescent="0.2">
      <c r="B56" s="98"/>
      <c r="D56" s="99" t="s">
        <v>79</v>
      </c>
      <c r="E56" s="100"/>
      <c r="F56" s="100"/>
      <c r="G56" s="100"/>
      <c r="H56" s="100"/>
      <c r="I56" s="101"/>
      <c r="J56" s="102">
        <f>J96</f>
        <v>90996.71</v>
      </c>
      <c r="L56" s="98"/>
    </row>
    <row r="57" spans="2:47" s="8" customFormat="1" ht="19.899999999999999" customHeight="1" x14ac:dyDescent="0.2">
      <c r="B57" s="103"/>
      <c r="D57" s="104" t="s">
        <v>80</v>
      </c>
      <c r="E57" s="105"/>
      <c r="F57" s="105"/>
      <c r="G57" s="105"/>
      <c r="H57" s="105"/>
      <c r="I57" s="106"/>
      <c r="J57" s="107">
        <f>J97</f>
        <v>7299.75</v>
      </c>
      <c r="L57" s="103"/>
    </row>
    <row r="58" spans="2:47" s="8" customFormat="1" ht="19.899999999999999" customHeight="1" x14ac:dyDescent="0.2">
      <c r="B58" s="103"/>
      <c r="D58" s="104" t="s">
        <v>81</v>
      </c>
      <c r="E58" s="105"/>
      <c r="F58" s="105"/>
      <c r="G58" s="105"/>
      <c r="H58" s="105"/>
      <c r="I58" s="106"/>
      <c r="J58" s="107">
        <f>J100</f>
        <v>20509.12</v>
      </c>
      <c r="L58" s="103"/>
    </row>
    <row r="59" spans="2:47" s="8" customFormat="1" ht="19.899999999999999" customHeight="1" x14ac:dyDescent="0.2">
      <c r="B59" s="103"/>
      <c r="D59" s="104" t="s">
        <v>82</v>
      </c>
      <c r="E59" s="105"/>
      <c r="F59" s="105"/>
      <c r="G59" s="105"/>
      <c r="H59" s="105"/>
      <c r="I59" s="106"/>
      <c r="J59" s="107">
        <f>J106</f>
        <v>40408.160000000003</v>
      </c>
      <c r="L59" s="103"/>
    </row>
    <row r="60" spans="2:47" s="8" customFormat="1" ht="19.899999999999999" customHeight="1" x14ac:dyDescent="0.2">
      <c r="B60" s="103"/>
      <c r="D60" s="104" t="s">
        <v>83</v>
      </c>
      <c r="E60" s="105"/>
      <c r="F60" s="105"/>
      <c r="G60" s="105"/>
      <c r="H60" s="105"/>
      <c r="I60" s="106"/>
      <c r="J60" s="107">
        <f>J116</f>
        <v>13849.880000000001</v>
      </c>
      <c r="L60" s="103"/>
    </row>
    <row r="61" spans="2:47" s="8" customFormat="1" ht="19.899999999999999" customHeight="1" x14ac:dyDescent="0.2">
      <c r="B61" s="103"/>
      <c r="D61" s="104" t="s">
        <v>84</v>
      </c>
      <c r="E61" s="105"/>
      <c r="F61" s="105"/>
      <c r="G61" s="105"/>
      <c r="H61" s="105"/>
      <c r="I61" s="106"/>
      <c r="J61" s="107">
        <f>J121</f>
        <v>8929.7999999999993</v>
      </c>
      <c r="L61" s="103"/>
    </row>
    <row r="62" spans="2:47" s="7" customFormat="1" ht="24.95" customHeight="1" x14ac:dyDescent="0.2">
      <c r="B62" s="98"/>
      <c r="D62" s="99" t="s">
        <v>85</v>
      </c>
      <c r="E62" s="100"/>
      <c r="F62" s="100"/>
      <c r="G62" s="100"/>
      <c r="H62" s="100"/>
      <c r="I62" s="101"/>
      <c r="J62" s="102">
        <f>J123</f>
        <v>559538.84999999986</v>
      </c>
      <c r="L62" s="98"/>
    </row>
    <row r="63" spans="2:47" s="8" customFormat="1" ht="19.899999999999999" customHeight="1" x14ac:dyDescent="0.2">
      <c r="B63" s="103"/>
      <c r="D63" s="104" t="s">
        <v>86</v>
      </c>
      <c r="E63" s="105"/>
      <c r="F63" s="105"/>
      <c r="G63" s="105"/>
      <c r="H63" s="105"/>
      <c r="I63" s="106"/>
      <c r="J63" s="107">
        <f>J124</f>
        <v>37153.78</v>
      </c>
      <c r="L63" s="103"/>
    </row>
    <row r="64" spans="2:47" s="8" customFormat="1" ht="19.899999999999999" customHeight="1" x14ac:dyDescent="0.2">
      <c r="B64" s="103"/>
      <c r="D64" s="104" t="s">
        <v>87</v>
      </c>
      <c r="E64" s="105"/>
      <c r="F64" s="105"/>
      <c r="G64" s="105"/>
      <c r="H64" s="105"/>
      <c r="I64" s="106"/>
      <c r="J64" s="107">
        <f>J135</f>
        <v>19529</v>
      </c>
      <c r="L64" s="103"/>
    </row>
    <row r="65" spans="2:12" s="8" customFormat="1" ht="19.899999999999999" customHeight="1" x14ac:dyDescent="0.2">
      <c r="B65" s="103"/>
      <c r="D65" s="104" t="s">
        <v>88</v>
      </c>
      <c r="E65" s="105"/>
      <c r="F65" s="105"/>
      <c r="G65" s="105"/>
      <c r="H65" s="105"/>
      <c r="I65" s="106"/>
      <c r="J65" s="107">
        <f>J141</f>
        <v>25320.5</v>
      </c>
      <c r="L65" s="103"/>
    </row>
    <row r="66" spans="2:12" s="8" customFormat="1" ht="19.899999999999999" customHeight="1" x14ac:dyDescent="0.2">
      <c r="B66" s="103"/>
      <c r="D66" s="104" t="s">
        <v>89</v>
      </c>
      <c r="E66" s="105"/>
      <c r="F66" s="105"/>
      <c r="G66" s="105"/>
      <c r="H66" s="105"/>
      <c r="I66" s="106"/>
      <c r="J66" s="107">
        <f>J150</f>
        <v>35506</v>
      </c>
      <c r="L66" s="103"/>
    </row>
    <row r="67" spans="2:12" s="8" customFormat="1" ht="19.899999999999999" customHeight="1" x14ac:dyDescent="0.2">
      <c r="B67" s="103"/>
      <c r="D67" s="104" t="s">
        <v>90</v>
      </c>
      <c r="E67" s="105"/>
      <c r="F67" s="105"/>
      <c r="G67" s="105"/>
      <c r="H67" s="105"/>
      <c r="I67" s="106"/>
      <c r="J67" s="107">
        <f>J167</f>
        <v>7000</v>
      </c>
      <c r="L67" s="103"/>
    </row>
    <row r="68" spans="2:12" s="8" customFormat="1" ht="19.899999999999999" customHeight="1" x14ac:dyDescent="0.2">
      <c r="B68" s="103"/>
      <c r="D68" s="104" t="s">
        <v>91</v>
      </c>
      <c r="E68" s="105"/>
      <c r="F68" s="105"/>
      <c r="G68" s="105"/>
      <c r="H68" s="105"/>
      <c r="I68" s="106"/>
      <c r="J68" s="107">
        <f>J169</f>
        <v>92970.18</v>
      </c>
      <c r="L68" s="103"/>
    </row>
    <row r="69" spans="2:12" s="8" customFormat="1" ht="19.899999999999999" customHeight="1" x14ac:dyDescent="0.2">
      <c r="B69" s="103"/>
      <c r="D69" s="104" t="s">
        <v>92</v>
      </c>
      <c r="E69" s="105"/>
      <c r="F69" s="105"/>
      <c r="G69" s="105"/>
      <c r="H69" s="105"/>
      <c r="I69" s="106"/>
      <c r="J69" s="107">
        <f>J174</f>
        <v>22302</v>
      </c>
      <c r="L69" s="103"/>
    </row>
    <row r="70" spans="2:12" s="8" customFormat="1" ht="19.899999999999999" customHeight="1" x14ac:dyDescent="0.2">
      <c r="B70" s="103"/>
      <c r="D70" s="104" t="s">
        <v>93</v>
      </c>
      <c r="E70" s="105"/>
      <c r="F70" s="105"/>
      <c r="G70" s="105"/>
      <c r="H70" s="105"/>
      <c r="I70" s="106"/>
      <c r="J70" s="107">
        <f>J179</f>
        <v>75699</v>
      </c>
      <c r="L70" s="103"/>
    </row>
    <row r="71" spans="2:12" s="8" customFormat="1" ht="19.899999999999999" customHeight="1" x14ac:dyDescent="0.2">
      <c r="B71" s="103"/>
      <c r="D71" s="104" t="s">
        <v>94</v>
      </c>
      <c r="E71" s="105"/>
      <c r="F71" s="105"/>
      <c r="G71" s="105"/>
      <c r="H71" s="105"/>
      <c r="I71" s="106"/>
      <c r="J71" s="107">
        <f>J194</f>
        <v>12519.73</v>
      </c>
      <c r="L71" s="103"/>
    </row>
    <row r="72" spans="2:12" s="8" customFormat="1" ht="19.899999999999999" customHeight="1" x14ac:dyDescent="0.2">
      <c r="B72" s="103"/>
      <c r="D72" s="104" t="s">
        <v>95</v>
      </c>
      <c r="E72" s="105"/>
      <c r="F72" s="105"/>
      <c r="G72" s="105"/>
      <c r="H72" s="105"/>
      <c r="I72" s="106"/>
      <c r="J72" s="107">
        <f>J199</f>
        <v>24290.85</v>
      </c>
      <c r="L72" s="103"/>
    </row>
    <row r="73" spans="2:12" s="8" customFormat="1" ht="19.899999999999999" customHeight="1" x14ac:dyDescent="0.2">
      <c r="B73" s="103"/>
      <c r="D73" s="104" t="s">
        <v>96</v>
      </c>
      <c r="E73" s="105"/>
      <c r="F73" s="105"/>
      <c r="G73" s="105"/>
      <c r="H73" s="105"/>
      <c r="I73" s="106"/>
      <c r="J73" s="107">
        <f>J208</f>
        <v>87958.22</v>
      </c>
      <c r="L73" s="103"/>
    </row>
    <row r="74" spans="2:12" s="8" customFormat="1" ht="19.899999999999999" customHeight="1" x14ac:dyDescent="0.2">
      <c r="B74" s="103"/>
      <c r="D74" s="104" t="s">
        <v>97</v>
      </c>
      <c r="E74" s="105"/>
      <c r="F74" s="105"/>
      <c r="G74" s="105"/>
      <c r="H74" s="105"/>
      <c r="I74" s="106"/>
      <c r="J74" s="107">
        <f>J221</f>
        <v>60292.11</v>
      </c>
      <c r="L74" s="103"/>
    </row>
    <row r="75" spans="2:12" s="8" customFormat="1" ht="19.899999999999999" customHeight="1" x14ac:dyDescent="0.2">
      <c r="B75" s="103"/>
      <c r="D75" s="104" t="s">
        <v>98</v>
      </c>
      <c r="E75" s="105"/>
      <c r="F75" s="105"/>
      <c r="G75" s="105"/>
      <c r="H75" s="105"/>
      <c r="I75" s="106"/>
      <c r="J75" s="107">
        <f>J232</f>
        <v>25271.570000000003</v>
      </c>
      <c r="L75" s="103"/>
    </row>
    <row r="76" spans="2:12" s="8" customFormat="1" ht="19.899999999999999" customHeight="1" x14ac:dyDescent="0.2">
      <c r="B76" s="103"/>
      <c r="D76" s="104" t="s">
        <v>99</v>
      </c>
      <c r="E76" s="105"/>
      <c r="F76" s="105"/>
      <c r="G76" s="105"/>
      <c r="H76" s="105"/>
      <c r="I76" s="106"/>
      <c r="J76" s="107">
        <f>J241</f>
        <v>2699.02</v>
      </c>
      <c r="L76" s="103"/>
    </row>
    <row r="77" spans="2:12" s="8" customFormat="1" ht="19.899999999999999" customHeight="1" x14ac:dyDescent="0.2">
      <c r="B77" s="103"/>
      <c r="D77" s="104" t="s">
        <v>100</v>
      </c>
      <c r="E77" s="105"/>
      <c r="F77" s="105"/>
      <c r="G77" s="105"/>
      <c r="H77" s="105"/>
      <c r="I77" s="106"/>
      <c r="J77" s="107">
        <f>J245</f>
        <v>31026.89</v>
      </c>
      <c r="L77" s="103"/>
    </row>
    <row r="78" spans="2:12" s="1" customFormat="1" ht="21.75" customHeight="1" x14ac:dyDescent="0.2">
      <c r="B78" s="26"/>
      <c r="I78" s="75"/>
      <c r="L78" s="26"/>
    </row>
    <row r="79" spans="2:12" s="1" customFormat="1" ht="6.95" customHeight="1" x14ac:dyDescent="0.2">
      <c r="B79" s="35"/>
      <c r="C79" s="36"/>
      <c r="D79" s="36"/>
      <c r="E79" s="36"/>
      <c r="F79" s="36"/>
      <c r="G79" s="36"/>
      <c r="H79" s="36"/>
      <c r="I79" s="92"/>
      <c r="J79" s="36"/>
      <c r="K79" s="36"/>
      <c r="L79" s="26"/>
    </row>
    <row r="83" spans="2:63" s="1" customFormat="1" ht="6.95" customHeight="1" x14ac:dyDescent="0.2">
      <c r="B83" s="37"/>
      <c r="C83" s="38"/>
      <c r="D83" s="38"/>
      <c r="E83" s="38"/>
      <c r="F83" s="38"/>
      <c r="G83" s="38"/>
      <c r="H83" s="38"/>
      <c r="I83" s="93"/>
      <c r="J83" s="38"/>
      <c r="K83" s="38"/>
      <c r="L83" s="26"/>
    </row>
    <row r="84" spans="2:63" s="1" customFormat="1" ht="24.95" customHeight="1" x14ac:dyDescent="0.2">
      <c r="B84" s="26"/>
      <c r="C84" s="16" t="s">
        <v>101</v>
      </c>
      <c r="I84" s="75"/>
      <c r="L84" s="26"/>
    </row>
    <row r="85" spans="2:63" s="1" customFormat="1" ht="6.95" customHeight="1" x14ac:dyDescent="0.2">
      <c r="B85" s="26"/>
      <c r="I85" s="75"/>
      <c r="L85" s="26"/>
    </row>
    <row r="86" spans="2:63" s="1" customFormat="1" ht="12" customHeight="1" x14ac:dyDescent="0.2">
      <c r="B86" s="26"/>
      <c r="C86" s="21" t="s">
        <v>15</v>
      </c>
      <c r="I86" s="75"/>
      <c r="L86" s="26"/>
    </row>
    <row r="87" spans="2:63" s="1" customFormat="1" ht="16.5" customHeight="1" x14ac:dyDescent="0.2">
      <c r="B87" s="26"/>
      <c r="E87" s="181" t="str">
        <f>E7</f>
        <v>Stavební úpravy a modernizace 80 bytů v objektech v Praze 3, ul. Jeseniova, č.p. 41, Praha 3, č.j. 23</v>
      </c>
      <c r="F87" s="180"/>
      <c r="G87" s="180"/>
      <c r="H87" s="180"/>
      <c r="I87" s="75"/>
      <c r="L87" s="26"/>
    </row>
    <row r="88" spans="2:63" s="1" customFormat="1" ht="6.95" customHeight="1" x14ac:dyDescent="0.2">
      <c r="B88" s="26"/>
      <c r="I88" s="75"/>
      <c r="L88" s="26"/>
    </row>
    <row r="89" spans="2:63" s="1" customFormat="1" ht="12" customHeight="1" x14ac:dyDescent="0.2">
      <c r="B89" s="26"/>
      <c r="C89" s="21" t="s">
        <v>19</v>
      </c>
      <c r="F89" s="12" t="str">
        <f>F10</f>
        <v>ul. Jeseniova, č.p. 41</v>
      </c>
      <c r="I89" s="76" t="s">
        <v>21</v>
      </c>
      <c r="J89" s="42">
        <f>IF(J10="","",J10)</f>
        <v>44110</v>
      </c>
      <c r="L89" s="26"/>
    </row>
    <row r="90" spans="2:63" s="1" customFormat="1" ht="6.95" customHeight="1" x14ac:dyDescent="0.2">
      <c r="B90" s="26"/>
      <c r="I90" s="75"/>
      <c r="L90" s="26"/>
    </row>
    <row r="91" spans="2:63" s="1" customFormat="1" ht="13.7" customHeight="1" x14ac:dyDescent="0.2">
      <c r="B91" s="26"/>
      <c r="C91" s="21" t="s">
        <v>22</v>
      </c>
      <c r="F91" s="12" t="str">
        <f>E13</f>
        <v>Městská část Praha 3</v>
      </c>
      <c r="I91" s="76" t="s">
        <v>27</v>
      </c>
      <c r="J91" s="24">
        <f>E19</f>
        <v>0</v>
      </c>
      <c r="L91" s="26"/>
    </row>
    <row r="92" spans="2:63" s="1" customFormat="1" ht="13.7" customHeight="1" x14ac:dyDescent="0.2">
      <c r="B92" s="26"/>
      <c r="C92" s="21" t="s">
        <v>26</v>
      </c>
      <c r="F92" s="12" t="str">
        <f>IF(E16="","",E16)</f>
        <v>IWU s. r. o., Jana Zajíce 162/21, Praha 7</v>
      </c>
      <c r="I92" s="76" t="s">
        <v>29</v>
      </c>
      <c r="J92" s="24" t="str">
        <f>E22</f>
        <v xml:space="preserve"> </v>
      </c>
      <c r="L92" s="26"/>
    </row>
    <row r="93" spans="2:63" s="1" customFormat="1" ht="10.35" customHeight="1" x14ac:dyDescent="0.2">
      <c r="B93" s="26"/>
      <c r="I93" s="75"/>
      <c r="L93" s="26"/>
    </row>
    <row r="94" spans="2:63" s="9" customFormat="1" ht="29.25" customHeight="1" x14ac:dyDescent="0.2">
      <c r="B94" s="108"/>
      <c r="C94" s="109" t="s">
        <v>102</v>
      </c>
      <c r="D94" s="110" t="s">
        <v>51</v>
      </c>
      <c r="E94" s="110" t="s">
        <v>47</v>
      </c>
      <c r="F94" s="110" t="s">
        <v>48</v>
      </c>
      <c r="G94" s="110" t="s">
        <v>103</v>
      </c>
      <c r="H94" s="110" t="s">
        <v>104</v>
      </c>
      <c r="I94" s="111" t="s">
        <v>105</v>
      </c>
      <c r="J94" s="112" t="s">
        <v>76</v>
      </c>
      <c r="K94" s="113" t="s">
        <v>106</v>
      </c>
      <c r="L94" s="108"/>
      <c r="M94" s="49" t="s">
        <v>1</v>
      </c>
      <c r="N94" s="50" t="s">
        <v>36</v>
      </c>
      <c r="O94" s="50" t="s">
        <v>107</v>
      </c>
      <c r="P94" s="50" t="s">
        <v>108</v>
      </c>
      <c r="Q94" s="50" t="s">
        <v>109</v>
      </c>
      <c r="R94" s="50" t="s">
        <v>110</v>
      </c>
      <c r="S94" s="50" t="s">
        <v>111</v>
      </c>
      <c r="T94" s="51" t="s">
        <v>112</v>
      </c>
    </row>
    <row r="95" spans="2:63" s="1" customFormat="1" ht="22.9" customHeight="1" x14ac:dyDescent="0.25">
      <c r="B95" s="26"/>
      <c r="C95" s="54" t="s">
        <v>113</v>
      </c>
      <c r="I95" s="75"/>
      <c r="J95" s="114">
        <f>BK95</f>
        <v>650535.55999999982</v>
      </c>
      <c r="L95" s="26"/>
      <c r="M95" s="52"/>
      <c r="N95" s="43"/>
      <c r="O95" s="43"/>
      <c r="P95" s="115">
        <f>P96+P123</f>
        <v>0</v>
      </c>
      <c r="Q95" s="43"/>
      <c r="R95" s="115">
        <f>R96+R123</f>
        <v>3.5610233500000001</v>
      </c>
      <c r="S95" s="43"/>
      <c r="T95" s="116">
        <f>T96+T123</f>
        <v>3.4045944599999998</v>
      </c>
      <c r="AT95" s="12" t="s">
        <v>65</v>
      </c>
      <c r="AU95" s="12" t="s">
        <v>78</v>
      </c>
      <c r="BK95" s="117">
        <f>BK96+BK123</f>
        <v>650535.55999999982</v>
      </c>
    </row>
    <row r="96" spans="2:63" s="10" customFormat="1" ht="25.9" customHeight="1" x14ac:dyDescent="0.2">
      <c r="B96" s="118"/>
      <c r="D96" s="119" t="s">
        <v>65</v>
      </c>
      <c r="E96" s="120" t="s">
        <v>114</v>
      </c>
      <c r="F96" s="120" t="s">
        <v>115</v>
      </c>
      <c r="I96" s="121"/>
      <c r="J96" s="122">
        <f>BK96</f>
        <v>90996.71</v>
      </c>
      <c r="L96" s="118"/>
      <c r="M96" s="123"/>
      <c r="N96" s="124"/>
      <c r="O96" s="124"/>
      <c r="P96" s="125">
        <f>P97+P100+P106+P116+P121</f>
        <v>0</v>
      </c>
      <c r="Q96" s="124"/>
      <c r="R96" s="125">
        <f>R97+R100+R106+R116+R121</f>
        <v>1.80430066</v>
      </c>
      <c r="S96" s="124"/>
      <c r="T96" s="126">
        <f>T97+T100+T106+T116+T121</f>
        <v>1.98908</v>
      </c>
      <c r="AR96" s="119" t="s">
        <v>71</v>
      </c>
      <c r="AT96" s="127" t="s">
        <v>65</v>
      </c>
      <c r="AU96" s="127" t="s">
        <v>66</v>
      </c>
      <c r="AY96" s="119" t="s">
        <v>116</v>
      </c>
      <c r="BK96" s="128">
        <f>BK97+BK100+BK106+BK116+BK121</f>
        <v>90996.71</v>
      </c>
    </row>
    <row r="97" spans="2:65" s="10" customFormat="1" ht="22.9" customHeight="1" x14ac:dyDescent="0.2">
      <c r="B97" s="118"/>
      <c r="D97" s="119" t="s">
        <v>65</v>
      </c>
      <c r="E97" s="129" t="s">
        <v>117</v>
      </c>
      <c r="F97" s="129" t="s">
        <v>118</v>
      </c>
      <c r="I97" s="121"/>
      <c r="J97" s="130">
        <f>BK97</f>
        <v>7299.75</v>
      </c>
      <c r="L97" s="118"/>
      <c r="M97" s="123"/>
      <c r="N97" s="124"/>
      <c r="O97" s="124"/>
      <c r="P97" s="125">
        <f>SUM(P98:P99)</f>
        <v>0</v>
      </c>
      <c r="Q97" s="124"/>
      <c r="R97" s="125">
        <f>SUM(R98:R99)</f>
        <v>0.74792371999999996</v>
      </c>
      <c r="S97" s="124"/>
      <c r="T97" s="126">
        <f>SUM(T98:T99)</f>
        <v>0</v>
      </c>
      <c r="AR97" s="119" t="s">
        <v>71</v>
      </c>
      <c r="AT97" s="127" t="s">
        <v>65</v>
      </c>
      <c r="AU97" s="127" t="s">
        <v>71</v>
      </c>
      <c r="AY97" s="119" t="s">
        <v>116</v>
      </c>
      <c r="BK97" s="128">
        <f>SUM(BK98:BK99)</f>
        <v>7299.75</v>
      </c>
    </row>
    <row r="98" spans="2:65" s="1" customFormat="1" ht="16.5" customHeight="1" x14ac:dyDescent="0.2">
      <c r="B98" s="131"/>
      <c r="C98" s="132" t="s">
        <v>71</v>
      </c>
      <c r="D98" s="132" t="s">
        <v>119</v>
      </c>
      <c r="E98" s="133" t="s">
        <v>120</v>
      </c>
      <c r="F98" s="134" t="s">
        <v>121</v>
      </c>
      <c r="G98" s="135" t="s">
        <v>122</v>
      </c>
      <c r="H98" s="136">
        <v>2.86</v>
      </c>
      <c r="I98" s="137">
        <v>583.94000000000005</v>
      </c>
      <c r="J98" s="138">
        <f>ROUND(I98*H98,2)</f>
        <v>1670.07</v>
      </c>
      <c r="K98" s="134" t="s">
        <v>123</v>
      </c>
      <c r="L98" s="26"/>
      <c r="M98" s="139" t="s">
        <v>1</v>
      </c>
      <c r="N98" s="140" t="s">
        <v>37</v>
      </c>
      <c r="O98" s="45"/>
      <c r="P98" s="141">
        <f>O98*H98</f>
        <v>0</v>
      </c>
      <c r="Q98" s="141">
        <v>5.1679999999999997E-2</v>
      </c>
      <c r="R98" s="141">
        <f>Q98*H98</f>
        <v>0.14780479999999999</v>
      </c>
      <c r="S98" s="141">
        <v>0</v>
      </c>
      <c r="T98" s="142">
        <f>S98*H98</f>
        <v>0</v>
      </c>
      <c r="AR98" s="12" t="s">
        <v>124</v>
      </c>
      <c r="AT98" s="12" t="s">
        <v>119</v>
      </c>
      <c r="AU98" s="12" t="s">
        <v>125</v>
      </c>
      <c r="AY98" s="12" t="s">
        <v>116</v>
      </c>
      <c r="BE98" s="143">
        <f>IF(N98="základní",J98,0)</f>
        <v>1670.07</v>
      </c>
      <c r="BF98" s="143">
        <f>IF(N98="snížená",J98,0)</f>
        <v>0</v>
      </c>
      <c r="BG98" s="143">
        <f>IF(N98="zákl. přenesená",J98,0)</f>
        <v>0</v>
      </c>
      <c r="BH98" s="143">
        <f>IF(N98="sníž. přenesená",J98,0)</f>
        <v>0</v>
      </c>
      <c r="BI98" s="143">
        <f>IF(N98="nulová",J98,0)</f>
        <v>0</v>
      </c>
      <c r="BJ98" s="12" t="s">
        <v>71</v>
      </c>
      <c r="BK98" s="143">
        <f>ROUND(I98*H98,2)</f>
        <v>1670.07</v>
      </c>
      <c r="BL98" s="12" t="s">
        <v>124</v>
      </c>
      <c r="BM98" s="12" t="s">
        <v>126</v>
      </c>
    </row>
    <row r="99" spans="2:65" s="1" customFormat="1" ht="16.5" customHeight="1" x14ac:dyDescent="0.2">
      <c r="B99" s="131"/>
      <c r="C99" s="132" t="s">
        <v>125</v>
      </c>
      <c r="D99" s="132" t="s">
        <v>119</v>
      </c>
      <c r="E99" s="133" t="s">
        <v>127</v>
      </c>
      <c r="F99" s="134" t="s">
        <v>128</v>
      </c>
      <c r="G99" s="135" t="s">
        <v>122</v>
      </c>
      <c r="H99" s="136">
        <v>8.6760000000000002</v>
      </c>
      <c r="I99" s="137">
        <v>648.88</v>
      </c>
      <c r="J99" s="138">
        <f>ROUND(I99*H99,2)</f>
        <v>5629.68</v>
      </c>
      <c r="K99" s="134" t="s">
        <v>123</v>
      </c>
      <c r="L99" s="26"/>
      <c r="M99" s="139" t="s">
        <v>1</v>
      </c>
      <c r="N99" s="140" t="s">
        <v>37</v>
      </c>
      <c r="O99" s="45"/>
      <c r="P99" s="141">
        <f>O99*H99</f>
        <v>0</v>
      </c>
      <c r="Q99" s="141">
        <v>6.9169999999999995E-2</v>
      </c>
      <c r="R99" s="141">
        <f>Q99*H99</f>
        <v>0.60011892</v>
      </c>
      <c r="S99" s="141">
        <v>0</v>
      </c>
      <c r="T99" s="142">
        <f>S99*H99</f>
        <v>0</v>
      </c>
      <c r="AR99" s="12" t="s">
        <v>124</v>
      </c>
      <c r="AT99" s="12" t="s">
        <v>119</v>
      </c>
      <c r="AU99" s="12" t="s">
        <v>125</v>
      </c>
      <c r="AY99" s="12" t="s">
        <v>116</v>
      </c>
      <c r="BE99" s="143">
        <f>IF(N99="základní",J99,0)</f>
        <v>5629.68</v>
      </c>
      <c r="BF99" s="143">
        <f>IF(N99="snížená",J99,0)</f>
        <v>0</v>
      </c>
      <c r="BG99" s="143">
        <f>IF(N99="zákl. přenesená",J99,0)</f>
        <v>0</v>
      </c>
      <c r="BH99" s="143">
        <f>IF(N99="sníž. přenesená",J99,0)</f>
        <v>0</v>
      </c>
      <c r="BI99" s="143">
        <f>IF(N99="nulová",J99,0)</f>
        <v>0</v>
      </c>
      <c r="BJ99" s="12" t="s">
        <v>71</v>
      </c>
      <c r="BK99" s="143">
        <f>ROUND(I99*H99,2)</f>
        <v>5629.68</v>
      </c>
      <c r="BL99" s="12" t="s">
        <v>124</v>
      </c>
      <c r="BM99" s="12" t="s">
        <v>129</v>
      </c>
    </row>
    <row r="100" spans="2:65" s="10" customFormat="1" ht="22.9" customHeight="1" x14ac:dyDescent="0.2">
      <c r="B100" s="118"/>
      <c r="D100" s="119" t="s">
        <v>65</v>
      </c>
      <c r="E100" s="129" t="s">
        <v>130</v>
      </c>
      <c r="F100" s="129" t="s">
        <v>131</v>
      </c>
      <c r="I100" s="121"/>
      <c r="J100" s="130">
        <f>BK100</f>
        <v>20509.12</v>
      </c>
      <c r="L100" s="118"/>
      <c r="M100" s="123"/>
      <c r="N100" s="124"/>
      <c r="O100" s="124"/>
      <c r="P100" s="125">
        <f>SUM(P101:P105)</f>
        <v>0</v>
      </c>
      <c r="Q100" s="124"/>
      <c r="R100" s="125">
        <f>SUM(R101:R105)</f>
        <v>1.05307492</v>
      </c>
      <c r="S100" s="124"/>
      <c r="T100" s="126">
        <f>SUM(T101:T105)</f>
        <v>0</v>
      </c>
      <c r="AR100" s="119" t="s">
        <v>71</v>
      </c>
      <c r="AT100" s="127" t="s">
        <v>65</v>
      </c>
      <c r="AU100" s="127" t="s">
        <v>71</v>
      </c>
      <c r="AY100" s="119" t="s">
        <v>116</v>
      </c>
      <c r="BK100" s="128">
        <f>SUM(BK101:BK105)</f>
        <v>20509.12</v>
      </c>
    </row>
    <row r="101" spans="2:65" s="1" customFormat="1" ht="16.5" customHeight="1" x14ac:dyDescent="0.2">
      <c r="B101" s="131"/>
      <c r="C101" s="132" t="s">
        <v>117</v>
      </c>
      <c r="D101" s="132" t="s">
        <v>119</v>
      </c>
      <c r="E101" s="133" t="s">
        <v>132</v>
      </c>
      <c r="F101" s="134" t="s">
        <v>133</v>
      </c>
      <c r="G101" s="135" t="s">
        <v>122</v>
      </c>
      <c r="H101" s="136">
        <v>16.02</v>
      </c>
      <c r="I101" s="137">
        <v>430.6</v>
      </c>
      <c r="J101" s="138">
        <f>ROUND(I101*H101,2)</f>
        <v>6898.21</v>
      </c>
      <c r="K101" s="134" t="s">
        <v>123</v>
      </c>
      <c r="L101" s="26"/>
      <c r="M101" s="139" t="s">
        <v>1</v>
      </c>
      <c r="N101" s="140" t="s">
        <v>37</v>
      </c>
      <c r="O101" s="45"/>
      <c r="P101" s="141">
        <f>O101*H101</f>
        <v>0</v>
      </c>
      <c r="Q101" s="141">
        <v>0.04</v>
      </c>
      <c r="R101" s="141">
        <f>Q101*H101</f>
        <v>0.64080000000000004</v>
      </c>
      <c r="S101" s="141">
        <v>0</v>
      </c>
      <c r="T101" s="142">
        <f>S101*H101</f>
        <v>0</v>
      </c>
      <c r="AR101" s="12" t="s">
        <v>124</v>
      </c>
      <c r="AT101" s="12" t="s">
        <v>119</v>
      </c>
      <c r="AU101" s="12" t="s">
        <v>125</v>
      </c>
      <c r="AY101" s="12" t="s">
        <v>116</v>
      </c>
      <c r="BE101" s="143">
        <f>IF(N101="základní",J101,0)</f>
        <v>6898.21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2" t="s">
        <v>71</v>
      </c>
      <c r="BK101" s="143">
        <f>ROUND(I101*H101,2)</f>
        <v>6898.21</v>
      </c>
      <c r="BL101" s="12" t="s">
        <v>124</v>
      </c>
      <c r="BM101" s="12" t="s">
        <v>134</v>
      </c>
    </row>
    <row r="102" spans="2:65" s="1" customFormat="1" ht="16.5" customHeight="1" x14ac:dyDescent="0.2">
      <c r="B102" s="131"/>
      <c r="C102" s="132" t="s">
        <v>124</v>
      </c>
      <c r="D102" s="132" t="s">
        <v>119</v>
      </c>
      <c r="E102" s="133" t="s">
        <v>135</v>
      </c>
      <c r="F102" s="134" t="s">
        <v>136</v>
      </c>
      <c r="G102" s="135" t="s">
        <v>122</v>
      </c>
      <c r="H102" s="136">
        <v>22.844999999999999</v>
      </c>
      <c r="I102" s="137">
        <v>142.61000000000001</v>
      </c>
      <c r="J102" s="138">
        <f>ROUND(I102*H102,2)</f>
        <v>3257.93</v>
      </c>
      <c r="K102" s="134" t="s">
        <v>123</v>
      </c>
      <c r="L102" s="26"/>
      <c r="M102" s="139" t="s">
        <v>1</v>
      </c>
      <c r="N102" s="140" t="s">
        <v>37</v>
      </c>
      <c r="O102" s="45"/>
      <c r="P102" s="141">
        <f>O102*H102</f>
        <v>0</v>
      </c>
      <c r="Q102" s="141">
        <v>3.0000000000000001E-3</v>
      </c>
      <c r="R102" s="141">
        <f>Q102*H102</f>
        <v>6.8534999999999999E-2</v>
      </c>
      <c r="S102" s="141">
        <v>0</v>
      </c>
      <c r="T102" s="142">
        <f>S102*H102</f>
        <v>0</v>
      </c>
      <c r="AR102" s="12" t="s">
        <v>124</v>
      </c>
      <c r="AT102" s="12" t="s">
        <v>119</v>
      </c>
      <c r="AU102" s="12" t="s">
        <v>125</v>
      </c>
      <c r="AY102" s="12" t="s">
        <v>116</v>
      </c>
      <c r="BE102" s="143">
        <f>IF(N102="základní",J102,0)</f>
        <v>3257.93</v>
      </c>
      <c r="BF102" s="143">
        <f>IF(N102="snížená",J102,0)</f>
        <v>0</v>
      </c>
      <c r="BG102" s="143">
        <f>IF(N102="zákl. přenesená",J102,0)</f>
        <v>0</v>
      </c>
      <c r="BH102" s="143">
        <f>IF(N102="sníž. přenesená",J102,0)</f>
        <v>0</v>
      </c>
      <c r="BI102" s="143">
        <f>IF(N102="nulová",J102,0)</f>
        <v>0</v>
      </c>
      <c r="BJ102" s="12" t="s">
        <v>71</v>
      </c>
      <c r="BK102" s="143">
        <f>ROUND(I102*H102,2)</f>
        <v>3257.93</v>
      </c>
      <c r="BL102" s="12" t="s">
        <v>124</v>
      </c>
      <c r="BM102" s="12" t="s">
        <v>137</v>
      </c>
    </row>
    <row r="103" spans="2:65" s="1" customFormat="1" ht="16.5" customHeight="1" x14ac:dyDescent="0.2">
      <c r="B103" s="131"/>
      <c r="C103" s="132" t="s">
        <v>138</v>
      </c>
      <c r="D103" s="132" t="s">
        <v>119</v>
      </c>
      <c r="E103" s="133" t="s">
        <v>139</v>
      </c>
      <c r="F103" s="134" t="s">
        <v>140</v>
      </c>
      <c r="G103" s="135" t="s">
        <v>122</v>
      </c>
      <c r="H103" s="136">
        <v>25.864000000000001</v>
      </c>
      <c r="I103" s="137">
        <v>302.35000000000002</v>
      </c>
      <c r="J103" s="138">
        <f>ROUND(I103*H103,2)</f>
        <v>7819.98</v>
      </c>
      <c r="K103" s="134" t="s">
        <v>123</v>
      </c>
      <c r="L103" s="26"/>
      <c r="M103" s="139" t="s">
        <v>1</v>
      </c>
      <c r="N103" s="140" t="s">
        <v>37</v>
      </c>
      <c r="O103" s="45"/>
      <c r="P103" s="141">
        <f>O103*H103</f>
        <v>0</v>
      </c>
      <c r="Q103" s="141">
        <v>1.103E-2</v>
      </c>
      <c r="R103" s="141">
        <f>Q103*H103</f>
        <v>0.28527992000000002</v>
      </c>
      <c r="S103" s="141">
        <v>0</v>
      </c>
      <c r="T103" s="142">
        <f>S103*H103</f>
        <v>0</v>
      </c>
      <c r="AR103" s="12" t="s">
        <v>124</v>
      </c>
      <c r="AT103" s="12" t="s">
        <v>119</v>
      </c>
      <c r="AU103" s="12" t="s">
        <v>125</v>
      </c>
      <c r="AY103" s="12" t="s">
        <v>116</v>
      </c>
      <c r="BE103" s="143">
        <f>IF(N103="základní",J103,0)</f>
        <v>7819.98</v>
      </c>
      <c r="BF103" s="143">
        <f>IF(N103="snížená",J103,0)</f>
        <v>0</v>
      </c>
      <c r="BG103" s="143">
        <f>IF(N103="zákl. přenesená",J103,0)</f>
        <v>0</v>
      </c>
      <c r="BH103" s="143">
        <f>IF(N103="sníž. přenesená",J103,0)</f>
        <v>0</v>
      </c>
      <c r="BI103" s="143">
        <f>IF(N103="nulová",J103,0)</f>
        <v>0</v>
      </c>
      <c r="BJ103" s="12" t="s">
        <v>71</v>
      </c>
      <c r="BK103" s="143">
        <f>ROUND(I103*H103,2)</f>
        <v>7819.98</v>
      </c>
      <c r="BL103" s="12" t="s">
        <v>124</v>
      </c>
      <c r="BM103" s="12" t="s">
        <v>141</v>
      </c>
    </row>
    <row r="104" spans="2:65" s="1" customFormat="1" ht="16.5" customHeight="1" x14ac:dyDescent="0.2">
      <c r="B104" s="131"/>
      <c r="C104" s="132" t="s">
        <v>130</v>
      </c>
      <c r="D104" s="132" t="s">
        <v>119</v>
      </c>
      <c r="E104" s="133" t="s">
        <v>142</v>
      </c>
      <c r="F104" s="134" t="s">
        <v>143</v>
      </c>
      <c r="G104" s="135" t="s">
        <v>144</v>
      </c>
      <c r="H104" s="136">
        <v>2</v>
      </c>
      <c r="I104" s="137">
        <v>332.7</v>
      </c>
      <c r="J104" s="138">
        <f>ROUND(I104*H104,2)</f>
        <v>665.4</v>
      </c>
      <c r="K104" s="134" t="s">
        <v>123</v>
      </c>
      <c r="L104" s="26"/>
      <c r="M104" s="139" t="s">
        <v>1</v>
      </c>
      <c r="N104" s="140" t="s">
        <v>37</v>
      </c>
      <c r="O104" s="45"/>
      <c r="P104" s="141">
        <f>O104*H104</f>
        <v>0</v>
      </c>
      <c r="Q104" s="141">
        <v>1.6979999999999999E-2</v>
      </c>
      <c r="R104" s="141">
        <f>Q104*H104</f>
        <v>3.3959999999999997E-2</v>
      </c>
      <c r="S104" s="141">
        <v>0</v>
      </c>
      <c r="T104" s="142">
        <f>S104*H104</f>
        <v>0</v>
      </c>
      <c r="AR104" s="12" t="s">
        <v>124</v>
      </c>
      <c r="AT104" s="12" t="s">
        <v>119</v>
      </c>
      <c r="AU104" s="12" t="s">
        <v>125</v>
      </c>
      <c r="AY104" s="12" t="s">
        <v>116</v>
      </c>
      <c r="BE104" s="143">
        <f>IF(N104="základní",J104,0)</f>
        <v>665.4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2" t="s">
        <v>71</v>
      </c>
      <c r="BK104" s="143">
        <f>ROUND(I104*H104,2)</f>
        <v>665.4</v>
      </c>
      <c r="BL104" s="12" t="s">
        <v>124</v>
      </c>
      <c r="BM104" s="12" t="s">
        <v>145</v>
      </c>
    </row>
    <row r="105" spans="2:65" s="1" customFormat="1" ht="16.5" customHeight="1" x14ac:dyDescent="0.2">
      <c r="B105" s="131"/>
      <c r="C105" s="144" t="s">
        <v>146</v>
      </c>
      <c r="D105" s="144" t="s">
        <v>147</v>
      </c>
      <c r="E105" s="145" t="s">
        <v>148</v>
      </c>
      <c r="F105" s="146" t="s">
        <v>149</v>
      </c>
      <c r="G105" s="147" t="s">
        <v>144</v>
      </c>
      <c r="H105" s="148">
        <v>2</v>
      </c>
      <c r="I105" s="149">
        <v>933.8</v>
      </c>
      <c r="J105" s="150">
        <f>ROUND(I105*H105,2)</f>
        <v>1867.6</v>
      </c>
      <c r="K105" s="146" t="s">
        <v>123</v>
      </c>
      <c r="L105" s="151"/>
      <c r="M105" s="152" t="s">
        <v>1</v>
      </c>
      <c r="N105" s="153" t="s">
        <v>37</v>
      </c>
      <c r="O105" s="45"/>
      <c r="P105" s="141">
        <f>O105*H105</f>
        <v>0</v>
      </c>
      <c r="Q105" s="141">
        <v>1.225E-2</v>
      </c>
      <c r="R105" s="141">
        <f>Q105*H105</f>
        <v>2.4500000000000001E-2</v>
      </c>
      <c r="S105" s="141">
        <v>0</v>
      </c>
      <c r="T105" s="142">
        <f>S105*H105</f>
        <v>0</v>
      </c>
      <c r="AR105" s="12" t="s">
        <v>150</v>
      </c>
      <c r="AT105" s="12" t="s">
        <v>147</v>
      </c>
      <c r="AU105" s="12" t="s">
        <v>125</v>
      </c>
      <c r="AY105" s="12" t="s">
        <v>116</v>
      </c>
      <c r="BE105" s="143">
        <f>IF(N105="základní",J105,0)</f>
        <v>1867.6</v>
      </c>
      <c r="BF105" s="143">
        <f>IF(N105="snížená",J105,0)</f>
        <v>0</v>
      </c>
      <c r="BG105" s="143">
        <f>IF(N105="zákl. přenesená",J105,0)</f>
        <v>0</v>
      </c>
      <c r="BH105" s="143">
        <f>IF(N105="sníž. přenesená",J105,0)</f>
        <v>0</v>
      </c>
      <c r="BI105" s="143">
        <f>IF(N105="nulová",J105,0)</f>
        <v>0</v>
      </c>
      <c r="BJ105" s="12" t="s">
        <v>71</v>
      </c>
      <c r="BK105" s="143">
        <f>ROUND(I105*H105,2)</f>
        <v>1867.6</v>
      </c>
      <c r="BL105" s="12" t="s">
        <v>124</v>
      </c>
      <c r="BM105" s="12" t="s">
        <v>151</v>
      </c>
    </row>
    <row r="106" spans="2:65" s="10" customFormat="1" ht="22.9" customHeight="1" x14ac:dyDescent="0.2">
      <c r="B106" s="118"/>
      <c r="D106" s="119" t="s">
        <v>65</v>
      </c>
      <c r="E106" s="129" t="s">
        <v>152</v>
      </c>
      <c r="F106" s="129" t="s">
        <v>153</v>
      </c>
      <c r="I106" s="121"/>
      <c r="J106" s="130">
        <f>BK106</f>
        <v>40408.160000000003</v>
      </c>
      <c r="L106" s="118"/>
      <c r="M106" s="123"/>
      <c r="N106" s="124"/>
      <c r="O106" s="124"/>
      <c r="P106" s="125">
        <f>SUM(P107:P115)</f>
        <v>0</v>
      </c>
      <c r="Q106" s="124"/>
      <c r="R106" s="125">
        <f>SUM(R107:R115)</f>
        <v>3.3020200000000006E-3</v>
      </c>
      <c r="S106" s="124"/>
      <c r="T106" s="126">
        <f>SUM(T107:T115)</f>
        <v>1.98908</v>
      </c>
      <c r="AR106" s="119" t="s">
        <v>71</v>
      </c>
      <c r="AT106" s="127" t="s">
        <v>65</v>
      </c>
      <c r="AU106" s="127" t="s">
        <v>71</v>
      </c>
      <c r="AY106" s="119" t="s">
        <v>116</v>
      </c>
      <c r="BK106" s="128">
        <f>SUM(BK107:BK115)</f>
        <v>40408.160000000003</v>
      </c>
    </row>
    <row r="107" spans="2:65" s="1" customFormat="1" ht="16.5" customHeight="1" x14ac:dyDescent="0.2">
      <c r="B107" s="131"/>
      <c r="C107" s="132" t="s">
        <v>150</v>
      </c>
      <c r="D107" s="132" t="s">
        <v>119</v>
      </c>
      <c r="E107" s="133" t="s">
        <v>154</v>
      </c>
      <c r="F107" s="134" t="s">
        <v>155</v>
      </c>
      <c r="G107" s="135" t="s">
        <v>122</v>
      </c>
      <c r="H107" s="136">
        <v>23.841999999999999</v>
      </c>
      <c r="I107" s="137">
        <v>20.82</v>
      </c>
      <c r="J107" s="138">
        <f t="shared" ref="J107:J115" si="0">ROUND(I107*H107,2)</f>
        <v>496.39</v>
      </c>
      <c r="K107" s="134" t="s">
        <v>123</v>
      </c>
      <c r="L107" s="26"/>
      <c r="M107" s="139" t="s">
        <v>1</v>
      </c>
      <c r="N107" s="140" t="s">
        <v>38</v>
      </c>
      <c r="O107" s="45"/>
      <c r="P107" s="141">
        <f t="shared" ref="P107:P115" si="1">O107*H107</f>
        <v>0</v>
      </c>
      <c r="Q107" s="141">
        <v>1.0000000000000001E-5</v>
      </c>
      <c r="R107" s="141">
        <f t="shared" ref="R107:R115" si="2">Q107*H107</f>
        <v>2.3842000000000001E-4</v>
      </c>
      <c r="S107" s="141">
        <v>0</v>
      </c>
      <c r="T107" s="142">
        <f t="shared" ref="T107:T115" si="3">S107*H107</f>
        <v>0</v>
      </c>
      <c r="AR107" s="12" t="s">
        <v>124</v>
      </c>
      <c r="AT107" s="12" t="s">
        <v>119</v>
      </c>
      <c r="AU107" s="12" t="s">
        <v>125</v>
      </c>
      <c r="AY107" s="12" t="s">
        <v>116</v>
      </c>
      <c r="BE107" s="143">
        <f t="shared" ref="BE107:BE115" si="4">IF(N107="základní",J107,0)</f>
        <v>0</v>
      </c>
      <c r="BF107" s="143">
        <f t="shared" ref="BF107:BF115" si="5">IF(N107="snížená",J107,0)</f>
        <v>496.39</v>
      </c>
      <c r="BG107" s="143">
        <f t="shared" ref="BG107:BG115" si="6">IF(N107="zákl. přenesená",J107,0)</f>
        <v>0</v>
      </c>
      <c r="BH107" s="143">
        <f t="shared" ref="BH107:BH115" si="7">IF(N107="sníž. přenesená",J107,0)</f>
        <v>0</v>
      </c>
      <c r="BI107" s="143">
        <f t="shared" ref="BI107:BI115" si="8">IF(N107="nulová",J107,0)</f>
        <v>0</v>
      </c>
      <c r="BJ107" s="12" t="s">
        <v>125</v>
      </c>
      <c r="BK107" s="143">
        <f t="shared" ref="BK107:BK115" si="9">ROUND(I107*H107,2)</f>
        <v>496.39</v>
      </c>
      <c r="BL107" s="12" t="s">
        <v>124</v>
      </c>
      <c r="BM107" s="12" t="s">
        <v>156</v>
      </c>
    </row>
    <row r="108" spans="2:65" s="1" customFormat="1" ht="16.5" customHeight="1" x14ac:dyDescent="0.2">
      <c r="B108" s="131"/>
      <c r="C108" s="132" t="s">
        <v>152</v>
      </c>
      <c r="D108" s="132" t="s">
        <v>119</v>
      </c>
      <c r="E108" s="133" t="s">
        <v>157</v>
      </c>
      <c r="F108" s="134" t="s">
        <v>158</v>
      </c>
      <c r="G108" s="135" t="s">
        <v>122</v>
      </c>
      <c r="H108" s="136">
        <v>76.59</v>
      </c>
      <c r="I108" s="137">
        <v>108.34</v>
      </c>
      <c r="J108" s="138">
        <f t="shared" si="0"/>
        <v>8297.76</v>
      </c>
      <c r="K108" s="134" t="s">
        <v>123</v>
      </c>
      <c r="L108" s="26"/>
      <c r="M108" s="139" t="s">
        <v>1</v>
      </c>
      <c r="N108" s="140" t="s">
        <v>38</v>
      </c>
      <c r="O108" s="45"/>
      <c r="P108" s="141">
        <f t="shared" si="1"/>
        <v>0</v>
      </c>
      <c r="Q108" s="141">
        <v>4.0000000000000003E-5</v>
      </c>
      <c r="R108" s="141">
        <f t="shared" si="2"/>
        <v>3.0636000000000005E-3</v>
      </c>
      <c r="S108" s="141">
        <v>0</v>
      </c>
      <c r="T108" s="142">
        <f t="shared" si="3"/>
        <v>0</v>
      </c>
      <c r="AR108" s="12" t="s">
        <v>124</v>
      </c>
      <c r="AT108" s="12" t="s">
        <v>119</v>
      </c>
      <c r="AU108" s="12" t="s">
        <v>125</v>
      </c>
      <c r="AY108" s="12" t="s">
        <v>116</v>
      </c>
      <c r="BE108" s="143">
        <f t="shared" si="4"/>
        <v>0</v>
      </c>
      <c r="BF108" s="143">
        <f t="shared" si="5"/>
        <v>8297.76</v>
      </c>
      <c r="BG108" s="143">
        <f t="shared" si="6"/>
        <v>0</v>
      </c>
      <c r="BH108" s="143">
        <f t="shared" si="7"/>
        <v>0</v>
      </c>
      <c r="BI108" s="143">
        <f t="shared" si="8"/>
        <v>0</v>
      </c>
      <c r="BJ108" s="12" t="s">
        <v>125</v>
      </c>
      <c r="BK108" s="143">
        <f t="shared" si="9"/>
        <v>8297.76</v>
      </c>
      <c r="BL108" s="12" t="s">
        <v>124</v>
      </c>
      <c r="BM108" s="12" t="s">
        <v>159</v>
      </c>
    </row>
    <row r="109" spans="2:65" s="1" customFormat="1" ht="16.5" customHeight="1" x14ac:dyDescent="0.2">
      <c r="B109" s="131"/>
      <c r="C109" s="132" t="s">
        <v>160</v>
      </c>
      <c r="D109" s="132" t="s">
        <v>119</v>
      </c>
      <c r="E109" s="133" t="s">
        <v>161</v>
      </c>
      <c r="F109" s="134" t="s">
        <v>162</v>
      </c>
      <c r="G109" s="135" t="s">
        <v>122</v>
      </c>
      <c r="H109" s="136">
        <v>0.78</v>
      </c>
      <c r="I109" s="137">
        <v>2236.08</v>
      </c>
      <c r="J109" s="138">
        <f t="shared" si="0"/>
        <v>1744.14</v>
      </c>
      <c r="K109" s="134" t="s">
        <v>1</v>
      </c>
      <c r="L109" s="26"/>
      <c r="M109" s="139" t="s">
        <v>1</v>
      </c>
      <c r="N109" s="140" t="s">
        <v>37</v>
      </c>
      <c r="O109" s="45"/>
      <c r="P109" s="141">
        <f t="shared" si="1"/>
        <v>0</v>
      </c>
      <c r="Q109" s="141">
        <v>0</v>
      </c>
      <c r="R109" s="141">
        <f t="shared" si="2"/>
        <v>0</v>
      </c>
      <c r="S109" s="141">
        <v>0.13100000000000001</v>
      </c>
      <c r="T109" s="142">
        <f t="shared" si="3"/>
        <v>0.10218000000000001</v>
      </c>
      <c r="AR109" s="12" t="s">
        <v>124</v>
      </c>
      <c r="AT109" s="12" t="s">
        <v>119</v>
      </c>
      <c r="AU109" s="12" t="s">
        <v>125</v>
      </c>
      <c r="AY109" s="12" t="s">
        <v>116</v>
      </c>
      <c r="BE109" s="143">
        <f t="shared" si="4"/>
        <v>1744.14</v>
      </c>
      <c r="BF109" s="143">
        <f t="shared" si="5"/>
        <v>0</v>
      </c>
      <c r="BG109" s="143">
        <f t="shared" si="6"/>
        <v>0</v>
      </c>
      <c r="BH109" s="143">
        <f t="shared" si="7"/>
        <v>0</v>
      </c>
      <c r="BI109" s="143">
        <f t="shared" si="8"/>
        <v>0</v>
      </c>
      <c r="BJ109" s="12" t="s">
        <v>71</v>
      </c>
      <c r="BK109" s="143">
        <f t="shared" si="9"/>
        <v>1744.14</v>
      </c>
      <c r="BL109" s="12" t="s">
        <v>124</v>
      </c>
      <c r="BM109" s="12" t="s">
        <v>163</v>
      </c>
    </row>
    <row r="110" spans="2:65" s="1" customFormat="1" ht="16.5" customHeight="1" x14ac:dyDescent="0.2">
      <c r="B110" s="131"/>
      <c r="C110" s="132" t="s">
        <v>164</v>
      </c>
      <c r="D110" s="132" t="s">
        <v>119</v>
      </c>
      <c r="E110" s="133" t="s">
        <v>165</v>
      </c>
      <c r="F110" s="134" t="s">
        <v>166</v>
      </c>
      <c r="G110" s="135" t="s">
        <v>122</v>
      </c>
      <c r="H110" s="136">
        <v>17.901</v>
      </c>
      <c r="I110" s="137">
        <v>870</v>
      </c>
      <c r="J110" s="138">
        <f t="shared" si="0"/>
        <v>15573.87</v>
      </c>
      <c r="K110" s="134" t="s">
        <v>1</v>
      </c>
      <c r="L110" s="26"/>
      <c r="M110" s="139" t="s">
        <v>1</v>
      </c>
      <c r="N110" s="140" t="s">
        <v>37</v>
      </c>
      <c r="O110" s="45"/>
      <c r="P110" s="141">
        <f t="shared" si="1"/>
        <v>0</v>
      </c>
      <c r="Q110" s="141">
        <v>0</v>
      </c>
      <c r="R110" s="141">
        <f t="shared" si="2"/>
        <v>0</v>
      </c>
      <c r="S110" s="141">
        <v>0.1</v>
      </c>
      <c r="T110" s="142">
        <f t="shared" si="3"/>
        <v>1.7901</v>
      </c>
      <c r="AR110" s="12" t="s">
        <v>124</v>
      </c>
      <c r="AT110" s="12" t="s">
        <v>119</v>
      </c>
      <c r="AU110" s="12" t="s">
        <v>125</v>
      </c>
      <c r="AY110" s="12" t="s">
        <v>116</v>
      </c>
      <c r="BE110" s="143">
        <f t="shared" si="4"/>
        <v>15573.87</v>
      </c>
      <c r="BF110" s="143">
        <f t="shared" si="5"/>
        <v>0</v>
      </c>
      <c r="BG110" s="143">
        <f t="shared" si="6"/>
        <v>0</v>
      </c>
      <c r="BH110" s="143">
        <f t="shared" si="7"/>
        <v>0</v>
      </c>
      <c r="BI110" s="143">
        <f t="shared" si="8"/>
        <v>0</v>
      </c>
      <c r="BJ110" s="12" t="s">
        <v>71</v>
      </c>
      <c r="BK110" s="143">
        <f t="shared" si="9"/>
        <v>15573.87</v>
      </c>
      <c r="BL110" s="12" t="s">
        <v>124</v>
      </c>
      <c r="BM110" s="12" t="s">
        <v>167</v>
      </c>
    </row>
    <row r="111" spans="2:65" s="1" customFormat="1" ht="16.5" customHeight="1" x14ac:dyDescent="0.2">
      <c r="B111" s="131"/>
      <c r="C111" s="132" t="s">
        <v>168</v>
      </c>
      <c r="D111" s="132" t="s">
        <v>119</v>
      </c>
      <c r="E111" s="133" t="s">
        <v>169</v>
      </c>
      <c r="F111" s="134" t="s">
        <v>170</v>
      </c>
      <c r="G111" s="135" t="s">
        <v>171</v>
      </c>
      <c r="H111" s="136">
        <v>8.8000000000000007</v>
      </c>
      <c r="I111" s="137">
        <v>85</v>
      </c>
      <c r="J111" s="138">
        <f t="shared" si="0"/>
        <v>748</v>
      </c>
      <c r="K111" s="134" t="s">
        <v>123</v>
      </c>
      <c r="L111" s="26"/>
      <c r="M111" s="139" t="s">
        <v>1</v>
      </c>
      <c r="N111" s="140" t="s">
        <v>37</v>
      </c>
      <c r="O111" s="45"/>
      <c r="P111" s="141">
        <f t="shared" si="1"/>
        <v>0</v>
      </c>
      <c r="Q111" s="141">
        <v>0</v>
      </c>
      <c r="R111" s="141">
        <f t="shared" si="2"/>
        <v>0</v>
      </c>
      <c r="S111" s="141">
        <v>1.0999999999999999E-2</v>
      </c>
      <c r="T111" s="142">
        <f t="shared" si="3"/>
        <v>9.6799999999999997E-2</v>
      </c>
      <c r="AR111" s="12" t="s">
        <v>124</v>
      </c>
      <c r="AT111" s="12" t="s">
        <v>119</v>
      </c>
      <c r="AU111" s="12" t="s">
        <v>125</v>
      </c>
      <c r="AY111" s="12" t="s">
        <v>116</v>
      </c>
      <c r="BE111" s="143">
        <f t="shared" si="4"/>
        <v>748</v>
      </c>
      <c r="BF111" s="143">
        <f t="shared" si="5"/>
        <v>0</v>
      </c>
      <c r="BG111" s="143">
        <f t="shared" si="6"/>
        <v>0</v>
      </c>
      <c r="BH111" s="143">
        <f t="shared" si="7"/>
        <v>0</v>
      </c>
      <c r="BI111" s="143">
        <f t="shared" si="8"/>
        <v>0</v>
      </c>
      <c r="BJ111" s="12" t="s">
        <v>71</v>
      </c>
      <c r="BK111" s="143">
        <f t="shared" si="9"/>
        <v>748</v>
      </c>
      <c r="BL111" s="12" t="s">
        <v>124</v>
      </c>
      <c r="BM111" s="12" t="s">
        <v>172</v>
      </c>
    </row>
    <row r="112" spans="2:65" s="1" customFormat="1" ht="16.5" customHeight="1" x14ac:dyDescent="0.2">
      <c r="B112" s="131"/>
      <c r="C112" s="132" t="s">
        <v>173</v>
      </c>
      <c r="D112" s="132" t="s">
        <v>119</v>
      </c>
      <c r="E112" s="133" t="s">
        <v>174</v>
      </c>
      <c r="F112" s="134" t="s">
        <v>175</v>
      </c>
      <c r="G112" s="135" t="s">
        <v>144</v>
      </c>
      <c r="H112" s="136">
        <v>1</v>
      </c>
      <c r="I112" s="137">
        <v>274</v>
      </c>
      <c r="J112" s="138">
        <f t="shared" si="0"/>
        <v>274</v>
      </c>
      <c r="K112" s="134" t="s">
        <v>1</v>
      </c>
      <c r="L112" s="26"/>
      <c r="M112" s="139" t="s">
        <v>1</v>
      </c>
      <c r="N112" s="140" t="s">
        <v>37</v>
      </c>
      <c r="O112" s="45"/>
      <c r="P112" s="141">
        <f t="shared" si="1"/>
        <v>0</v>
      </c>
      <c r="Q112" s="141">
        <v>0</v>
      </c>
      <c r="R112" s="141">
        <f t="shared" si="2"/>
        <v>0</v>
      </c>
      <c r="S112" s="141">
        <v>0</v>
      </c>
      <c r="T112" s="142">
        <f t="shared" si="3"/>
        <v>0</v>
      </c>
      <c r="AR112" s="12" t="s">
        <v>124</v>
      </c>
      <c r="AT112" s="12" t="s">
        <v>119</v>
      </c>
      <c r="AU112" s="12" t="s">
        <v>125</v>
      </c>
      <c r="AY112" s="12" t="s">
        <v>116</v>
      </c>
      <c r="BE112" s="143">
        <f t="shared" si="4"/>
        <v>274</v>
      </c>
      <c r="BF112" s="143">
        <f t="shared" si="5"/>
        <v>0</v>
      </c>
      <c r="BG112" s="143">
        <f t="shared" si="6"/>
        <v>0</v>
      </c>
      <c r="BH112" s="143">
        <f t="shared" si="7"/>
        <v>0</v>
      </c>
      <c r="BI112" s="143">
        <f t="shared" si="8"/>
        <v>0</v>
      </c>
      <c r="BJ112" s="12" t="s">
        <v>71</v>
      </c>
      <c r="BK112" s="143">
        <f t="shared" si="9"/>
        <v>274</v>
      </c>
      <c r="BL112" s="12" t="s">
        <v>124</v>
      </c>
      <c r="BM112" s="12" t="s">
        <v>176</v>
      </c>
    </row>
    <row r="113" spans="2:65" s="1" customFormat="1" ht="16.5" customHeight="1" x14ac:dyDescent="0.2">
      <c r="B113" s="131"/>
      <c r="C113" s="132" t="s">
        <v>177</v>
      </c>
      <c r="D113" s="132" t="s">
        <v>119</v>
      </c>
      <c r="E113" s="133" t="s">
        <v>178</v>
      </c>
      <c r="F113" s="134" t="s">
        <v>179</v>
      </c>
      <c r="G113" s="135" t="s">
        <v>180</v>
      </c>
      <c r="H113" s="136">
        <v>1</v>
      </c>
      <c r="I113" s="137">
        <v>274</v>
      </c>
      <c r="J113" s="138">
        <f t="shared" si="0"/>
        <v>274</v>
      </c>
      <c r="K113" s="134" t="s">
        <v>1</v>
      </c>
      <c r="L113" s="26"/>
      <c r="M113" s="139" t="s">
        <v>1</v>
      </c>
      <c r="N113" s="140" t="s">
        <v>37</v>
      </c>
      <c r="O113" s="45"/>
      <c r="P113" s="141">
        <f t="shared" si="1"/>
        <v>0</v>
      </c>
      <c r="Q113" s="141">
        <v>0</v>
      </c>
      <c r="R113" s="141">
        <f t="shared" si="2"/>
        <v>0</v>
      </c>
      <c r="S113" s="141">
        <v>0</v>
      </c>
      <c r="T113" s="142">
        <f t="shared" si="3"/>
        <v>0</v>
      </c>
      <c r="AR113" s="12" t="s">
        <v>124</v>
      </c>
      <c r="AT113" s="12" t="s">
        <v>119</v>
      </c>
      <c r="AU113" s="12" t="s">
        <v>125</v>
      </c>
      <c r="AY113" s="12" t="s">
        <v>116</v>
      </c>
      <c r="BE113" s="143">
        <f t="shared" si="4"/>
        <v>274</v>
      </c>
      <c r="BF113" s="143">
        <f t="shared" si="5"/>
        <v>0</v>
      </c>
      <c r="BG113" s="143">
        <f t="shared" si="6"/>
        <v>0</v>
      </c>
      <c r="BH113" s="143">
        <f t="shared" si="7"/>
        <v>0</v>
      </c>
      <c r="BI113" s="143">
        <f t="shared" si="8"/>
        <v>0</v>
      </c>
      <c r="BJ113" s="12" t="s">
        <v>71</v>
      </c>
      <c r="BK113" s="143">
        <f t="shared" si="9"/>
        <v>274</v>
      </c>
      <c r="BL113" s="12" t="s">
        <v>124</v>
      </c>
      <c r="BM113" s="12" t="s">
        <v>181</v>
      </c>
    </row>
    <row r="114" spans="2:65" s="1" customFormat="1" ht="16.5" customHeight="1" x14ac:dyDescent="0.2">
      <c r="B114" s="131"/>
      <c r="C114" s="132" t="s">
        <v>8</v>
      </c>
      <c r="D114" s="132" t="s">
        <v>119</v>
      </c>
      <c r="E114" s="133" t="s">
        <v>182</v>
      </c>
      <c r="F114" s="134" t="s">
        <v>183</v>
      </c>
      <c r="G114" s="135" t="s">
        <v>180</v>
      </c>
      <c r="H114" s="136">
        <v>1</v>
      </c>
      <c r="I114" s="137">
        <v>5000</v>
      </c>
      <c r="J114" s="138">
        <f t="shared" si="0"/>
        <v>5000</v>
      </c>
      <c r="K114" s="134" t="s">
        <v>1</v>
      </c>
      <c r="L114" s="26"/>
      <c r="M114" s="139" t="s">
        <v>1</v>
      </c>
      <c r="N114" s="140" t="s">
        <v>37</v>
      </c>
      <c r="O114" s="45"/>
      <c r="P114" s="141">
        <f t="shared" si="1"/>
        <v>0</v>
      </c>
      <c r="Q114" s="141">
        <v>0</v>
      </c>
      <c r="R114" s="141">
        <f t="shared" si="2"/>
        <v>0</v>
      </c>
      <c r="S114" s="141">
        <v>0</v>
      </c>
      <c r="T114" s="142">
        <f t="shared" si="3"/>
        <v>0</v>
      </c>
      <c r="AR114" s="12" t="s">
        <v>124</v>
      </c>
      <c r="AT114" s="12" t="s">
        <v>119</v>
      </c>
      <c r="AU114" s="12" t="s">
        <v>125</v>
      </c>
      <c r="AY114" s="12" t="s">
        <v>116</v>
      </c>
      <c r="BE114" s="143">
        <f t="shared" si="4"/>
        <v>5000</v>
      </c>
      <c r="BF114" s="143">
        <f t="shared" si="5"/>
        <v>0</v>
      </c>
      <c r="BG114" s="143">
        <f t="shared" si="6"/>
        <v>0</v>
      </c>
      <c r="BH114" s="143">
        <f t="shared" si="7"/>
        <v>0</v>
      </c>
      <c r="BI114" s="143">
        <f t="shared" si="8"/>
        <v>0</v>
      </c>
      <c r="BJ114" s="12" t="s">
        <v>71</v>
      </c>
      <c r="BK114" s="143">
        <f t="shared" si="9"/>
        <v>5000</v>
      </c>
      <c r="BL114" s="12" t="s">
        <v>124</v>
      </c>
      <c r="BM114" s="12" t="s">
        <v>184</v>
      </c>
    </row>
    <row r="115" spans="2:65" s="1" customFormat="1" ht="16.5" customHeight="1" x14ac:dyDescent="0.2">
      <c r="B115" s="131"/>
      <c r="C115" s="132" t="s">
        <v>185</v>
      </c>
      <c r="D115" s="132" t="s">
        <v>119</v>
      </c>
      <c r="E115" s="133" t="s">
        <v>186</v>
      </c>
      <c r="F115" s="134" t="s">
        <v>187</v>
      </c>
      <c r="G115" s="135" t="s">
        <v>180</v>
      </c>
      <c r="H115" s="136">
        <v>1</v>
      </c>
      <c r="I115" s="137">
        <v>8000</v>
      </c>
      <c r="J115" s="138">
        <f t="shared" si="0"/>
        <v>8000</v>
      </c>
      <c r="K115" s="134" t="s">
        <v>1</v>
      </c>
      <c r="L115" s="26"/>
      <c r="M115" s="139" t="s">
        <v>1</v>
      </c>
      <c r="N115" s="140" t="s">
        <v>38</v>
      </c>
      <c r="O115" s="45"/>
      <c r="P115" s="141">
        <f t="shared" si="1"/>
        <v>0</v>
      </c>
      <c r="Q115" s="141">
        <v>0</v>
      </c>
      <c r="R115" s="141">
        <f t="shared" si="2"/>
        <v>0</v>
      </c>
      <c r="S115" s="141">
        <v>0</v>
      </c>
      <c r="T115" s="142">
        <f t="shared" si="3"/>
        <v>0</v>
      </c>
      <c r="AR115" s="12" t="s">
        <v>124</v>
      </c>
      <c r="AT115" s="12" t="s">
        <v>119</v>
      </c>
      <c r="AU115" s="12" t="s">
        <v>125</v>
      </c>
      <c r="AY115" s="12" t="s">
        <v>116</v>
      </c>
      <c r="BE115" s="143">
        <f t="shared" si="4"/>
        <v>0</v>
      </c>
      <c r="BF115" s="143">
        <f t="shared" si="5"/>
        <v>8000</v>
      </c>
      <c r="BG115" s="143">
        <f t="shared" si="6"/>
        <v>0</v>
      </c>
      <c r="BH115" s="143">
        <f t="shared" si="7"/>
        <v>0</v>
      </c>
      <c r="BI115" s="143">
        <f t="shared" si="8"/>
        <v>0</v>
      </c>
      <c r="BJ115" s="12" t="s">
        <v>125</v>
      </c>
      <c r="BK115" s="143">
        <f t="shared" si="9"/>
        <v>8000</v>
      </c>
      <c r="BL115" s="12" t="s">
        <v>124</v>
      </c>
      <c r="BM115" s="12" t="s">
        <v>188</v>
      </c>
    </row>
    <row r="116" spans="2:65" s="10" customFormat="1" ht="22.9" customHeight="1" x14ac:dyDescent="0.2">
      <c r="B116" s="118"/>
      <c r="D116" s="119" t="s">
        <v>65</v>
      </c>
      <c r="E116" s="129" t="s">
        <v>189</v>
      </c>
      <c r="F116" s="129" t="s">
        <v>190</v>
      </c>
      <c r="I116" s="121"/>
      <c r="J116" s="130">
        <f>BK116</f>
        <v>13849.880000000001</v>
      </c>
      <c r="L116" s="118"/>
      <c r="M116" s="123"/>
      <c r="N116" s="124"/>
      <c r="O116" s="124"/>
      <c r="P116" s="125">
        <f>SUM(P117:P120)</f>
        <v>0</v>
      </c>
      <c r="Q116" s="124"/>
      <c r="R116" s="125">
        <f>SUM(R117:R120)</f>
        <v>0</v>
      </c>
      <c r="S116" s="124"/>
      <c r="T116" s="126">
        <f>SUM(T117:T120)</f>
        <v>0</v>
      </c>
      <c r="AR116" s="119" t="s">
        <v>71</v>
      </c>
      <c r="AT116" s="127" t="s">
        <v>65</v>
      </c>
      <c r="AU116" s="127" t="s">
        <v>71</v>
      </c>
      <c r="AY116" s="119" t="s">
        <v>116</v>
      </c>
      <c r="BK116" s="128">
        <f>SUM(BK117:BK120)</f>
        <v>13849.880000000001</v>
      </c>
    </row>
    <row r="117" spans="2:65" s="1" customFormat="1" ht="16.5" customHeight="1" x14ac:dyDescent="0.2">
      <c r="B117" s="131"/>
      <c r="C117" s="132" t="s">
        <v>191</v>
      </c>
      <c r="D117" s="132" t="s">
        <v>119</v>
      </c>
      <c r="E117" s="133" t="s">
        <v>192</v>
      </c>
      <c r="F117" s="134" t="s">
        <v>193</v>
      </c>
      <c r="G117" s="135" t="s">
        <v>194</v>
      </c>
      <c r="H117" s="136">
        <v>3.4049999999999998</v>
      </c>
      <c r="I117" s="137">
        <v>2964.03</v>
      </c>
      <c r="J117" s="138">
        <f>ROUND(I117*H117,2)</f>
        <v>10092.52</v>
      </c>
      <c r="K117" s="134" t="s">
        <v>123</v>
      </c>
      <c r="L117" s="26"/>
      <c r="M117" s="139" t="s">
        <v>1</v>
      </c>
      <c r="N117" s="140" t="s">
        <v>38</v>
      </c>
      <c r="O117" s="45"/>
      <c r="P117" s="141">
        <f>O117*H117</f>
        <v>0</v>
      </c>
      <c r="Q117" s="141">
        <v>0</v>
      </c>
      <c r="R117" s="141">
        <f>Q117*H117</f>
        <v>0</v>
      </c>
      <c r="S117" s="141">
        <v>0</v>
      </c>
      <c r="T117" s="142">
        <f>S117*H117</f>
        <v>0</v>
      </c>
      <c r="AR117" s="12" t="s">
        <v>124</v>
      </c>
      <c r="AT117" s="12" t="s">
        <v>119</v>
      </c>
      <c r="AU117" s="12" t="s">
        <v>125</v>
      </c>
      <c r="AY117" s="12" t="s">
        <v>116</v>
      </c>
      <c r="BE117" s="143">
        <f>IF(N117="základní",J117,0)</f>
        <v>0</v>
      </c>
      <c r="BF117" s="143">
        <f>IF(N117="snížená",J117,0)</f>
        <v>10092.52</v>
      </c>
      <c r="BG117" s="143">
        <f>IF(N117="zákl. přenesená",J117,0)</f>
        <v>0</v>
      </c>
      <c r="BH117" s="143">
        <f>IF(N117="sníž. přenesená",J117,0)</f>
        <v>0</v>
      </c>
      <c r="BI117" s="143">
        <f>IF(N117="nulová",J117,0)</f>
        <v>0</v>
      </c>
      <c r="BJ117" s="12" t="s">
        <v>125</v>
      </c>
      <c r="BK117" s="143">
        <f>ROUND(I117*H117,2)</f>
        <v>10092.52</v>
      </c>
      <c r="BL117" s="12" t="s">
        <v>124</v>
      </c>
      <c r="BM117" s="12" t="s">
        <v>195</v>
      </c>
    </row>
    <row r="118" spans="2:65" s="1" customFormat="1" ht="16.5" customHeight="1" x14ac:dyDescent="0.2">
      <c r="B118" s="131"/>
      <c r="C118" s="132" t="s">
        <v>196</v>
      </c>
      <c r="D118" s="132" t="s">
        <v>119</v>
      </c>
      <c r="E118" s="133" t="s">
        <v>197</v>
      </c>
      <c r="F118" s="134" t="s">
        <v>198</v>
      </c>
      <c r="G118" s="135" t="s">
        <v>194</v>
      </c>
      <c r="H118" s="136">
        <v>3.4049999999999998</v>
      </c>
      <c r="I118" s="137">
        <v>230.62</v>
      </c>
      <c r="J118" s="138">
        <f>ROUND(I118*H118,2)</f>
        <v>785.26</v>
      </c>
      <c r="K118" s="134" t="s">
        <v>123</v>
      </c>
      <c r="L118" s="26"/>
      <c r="M118" s="139" t="s">
        <v>1</v>
      </c>
      <c r="N118" s="140" t="s">
        <v>38</v>
      </c>
      <c r="O118" s="45"/>
      <c r="P118" s="141">
        <f>O118*H118</f>
        <v>0</v>
      </c>
      <c r="Q118" s="141">
        <v>0</v>
      </c>
      <c r="R118" s="141">
        <f>Q118*H118</f>
        <v>0</v>
      </c>
      <c r="S118" s="141">
        <v>0</v>
      </c>
      <c r="T118" s="142">
        <f>S118*H118</f>
        <v>0</v>
      </c>
      <c r="AR118" s="12" t="s">
        <v>124</v>
      </c>
      <c r="AT118" s="12" t="s">
        <v>119</v>
      </c>
      <c r="AU118" s="12" t="s">
        <v>125</v>
      </c>
      <c r="AY118" s="12" t="s">
        <v>116</v>
      </c>
      <c r="BE118" s="143">
        <f>IF(N118="základní",J118,0)</f>
        <v>0</v>
      </c>
      <c r="BF118" s="143">
        <f>IF(N118="snížená",J118,0)</f>
        <v>785.26</v>
      </c>
      <c r="BG118" s="143">
        <f>IF(N118="zákl. přenesená",J118,0)</f>
        <v>0</v>
      </c>
      <c r="BH118" s="143">
        <f>IF(N118="sníž. přenesená",J118,0)</f>
        <v>0</v>
      </c>
      <c r="BI118" s="143">
        <f>IF(N118="nulová",J118,0)</f>
        <v>0</v>
      </c>
      <c r="BJ118" s="12" t="s">
        <v>125</v>
      </c>
      <c r="BK118" s="143">
        <f>ROUND(I118*H118,2)</f>
        <v>785.26</v>
      </c>
      <c r="BL118" s="12" t="s">
        <v>124</v>
      </c>
      <c r="BM118" s="12" t="s">
        <v>199</v>
      </c>
    </row>
    <row r="119" spans="2:65" s="1" customFormat="1" ht="16.5" customHeight="1" x14ac:dyDescent="0.2">
      <c r="B119" s="131"/>
      <c r="C119" s="132" t="s">
        <v>200</v>
      </c>
      <c r="D119" s="132" t="s">
        <v>119</v>
      </c>
      <c r="E119" s="133" t="s">
        <v>201</v>
      </c>
      <c r="F119" s="134" t="s">
        <v>202</v>
      </c>
      <c r="G119" s="135" t="s">
        <v>194</v>
      </c>
      <c r="H119" s="136">
        <v>27.38</v>
      </c>
      <c r="I119" s="137">
        <v>10.8</v>
      </c>
      <c r="J119" s="138">
        <f>ROUND(I119*H119,2)</f>
        <v>295.7</v>
      </c>
      <c r="K119" s="134" t="s">
        <v>123</v>
      </c>
      <c r="L119" s="26"/>
      <c r="M119" s="139" t="s">
        <v>1</v>
      </c>
      <c r="N119" s="140" t="s">
        <v>38</v>
      </c>
      <c r="O119" s="45"/>
      <c r="P119" s="141">
        <f>O119*H119</f>
        <v>0</v>
      </c>
      <c r="Q119" s="141">
        <v>0</v>
      </c>
      <c r="R119" s="141">
        <f>Q119*H119</f>
        <v>0</v>
      </c>
      <c r="S119" s="141">
        <v>0</v>
      </c>
      <c r="T119" s="142">
        <f>S119*H119</f>
        <v>0</v>
      </c>
      <c r="AR119" s="12" t="s">
        <v>124</v>
      </c>
      <c r="AT119" s="12" t="s">
        <v>119</v>
      </c>
      <c r="AU119" s="12" t="s">
        <v>125</v>
      </c>
      <c r="AY119" s="12" t="s">
        <v>116</v>
      </c>
      <c r="BE119" s="143">
        <f>IF(N119="základní",J119,0)</f>
        <v>0</v>
      </c>
      <c r="BF119" s="143">
        <f>IF(N119="snížená",J119,0)</f>
        <v>295.7</v>
      </c>
      <c r="BG119" s="143">
        <f>IF(N119="zákl. přenesená",J119,0)</f>
        <v>0</v>
      </c>
      <c r="BH119" s="143">
        <f>IF(N119="sníž. přenesená",J119,0)</f>
        <v>0</v>
      </c>
      <c r="BI119" s="143">
        <f>IF(N119="nulová",J119,0)</f>
        <v>0</v>
      </c>
      <c r="BJ119" s="12" t="s">
        <v>125</v>
      </c>
      <c r="BK119" s="143">
        <f>ROUND(I119*H119,2)</f>
        <v>295.7</v>
      </c>
      <c r="BL119" s="12" t="s">
        <v>124</v>
      </c>
      <c r="BM119" s="12" t="s">
        <v>203</v>
      </c>
    </row>
    <row r="120" spans="2:65" s="1" customFormat="1" ht="16.5" customHeight="1" x14ac:dyDescent="0.2">
      <c r="B120" s="131"/>
      <c r="C120" s="132" t="s">
        <v>204</v>
      </c>
      <c r="D120" s="132" t="s">
        <v>119</v>
      </c>
      <c r="E120" s="133" t="s">
        <v>205</v>
      </c>
      <c r="F120" s="134" t="s">
        <v>206</v>
      </c>
      <c r="G120" s="135" t="s">
        <v>194</v>
      </c>
      <c r="H120" s="136">
        <v>2.738</v>
      </c>
      <c r="I120" s="137">
        <v>977.5</v>
      </c>
      <c r="J120" s="138">
        <f>ROUND(I120*H120,2)</f>
        <v>2676.4</v>
      </c>
      <c r="K120" s="134" t="s">
        <v>123</v>
      </c>
      <c r="L120" s="26"/>
      <c r="M120" s="139" t="s">
        <v>1</v>
      </c>
      <c r="N120" s="140" t="s">
        <v>38</v>
      </c>
      <c r="O120" s="45"/>
      <c r="P120" s="141">
        <f>O120*H120</f>
        <v>0</v>
      </c>
      <c r="Q120" s="141">
        <v>0</v>
      </c>
      <c r="R120" s="141">
        <f>Q120*H120</f>
        <v>0</v>
      </c>
      <c r="S120" s="141">
        <v>0</v>
      </c>
      <c r="T120" s="142">
        <f>S120*H120</f>
        <v>0</v>
      </c>
      <c r="AR120" s="12" t="s">
        <v>124</v>
      </c>
      <c r="AT120" s="12" t="s">
        <v>119</v>
      </c>
      <c r="AU120" s="12" t="s">
        <v>125</v>
      </c>
      <c r="AY120" s="12" t="s">
        <v>116</v>
      </c>
      <c r="BE120" s="143">
        <f>IF(N120="základní",J120,0)</f>
        <v>0</v>
      </c>
      <c r="BF120" s="143">
        <f>IF(N120="snížená",J120,0)</f>
        <v>2676.4</v>
      </c>
      <c r="BG120" s="143">
        <f>IF(N120="zákl. přenesená",J120,0)</f>
        <v>0</v>
      </c>
      <c r="BH120" s="143">
        <f>IF(N120="sníž. přenesená",J120,0)</f>
        <v>0</v>
      </c>
      <c r="BI120" s="143">
        <f>IF(N120="nulová",J120,0)</f>
        <v>0</v>
      </c>
      <c r="BJ120" s="12" t="s">
        <v>125</v>
      </c>
      <c r="BK120" s="143">
        <f>ROUND(I120*H120,2)</f>
        <v>2676.4</v>
      </c>
      <c r="BL120" s="12" t="s">
        <v>124</v>
      </c>
      <c r="BM120" s="12" t="s">
        <v>207</v>
      </c>
    </row>
    <row r="121" spans="2:65" s="10" customFormat="1" ht="22.9" customHeight="1" x14ac:dyDescent="0.2">
      <c r="B121" s="118"/>
      <c r="D121" s="119" t="s">
        <v>65</v>
      </c>
      <c r="E121" s="129" t="s">
        <v>208</v>
      </c>
      <c r="F121" s="129" t="s">
        <v>209</v>
      </c>
      <c r="I121" s="121"/>
      <c r="J121" s="130">
        <f>BK121</f>
        <v>8929.7999999999993</v>
      </c>
      <c r="L121" s="118"/>
      <c r="M121" s="123"/>
      <c r="N121" s="124"/>
      <c r="O121" s="124"/>
      <c r="P121" s="125">
        <f>P122</f>
        <v>0</v>
      </c>
      <c r="Q121" s="124"/>
      <c r="R121" s="125">
        <f>R122</f>
        <v>0</v>
      </c>
      <c r="S121" s="124"/>
      <c r="T121" s="126">
        <f>T122</f>
        <v>0</v>
      </c>
      <c r="AR121" s="119" t="s">
        <v>71</v>
      </c>
      <c r="AT121" s="127" t="s">
        <v>65</v>
      </c>
      <c r="AU121" s="127" t="s">
        <v>71</v>
      </c>
      <c r="AY121" s="119" t="s">
        <v>116</v>
      </c>
      <c r="BK121" s="128">
        <f>BK122</f>
        <v>8929.7999999999993</v>
      </c>
    </row>
    <row r="122" spans="2:65" s="1" customFormat="1" ht="16.5" customHeight="1" x14ac:dyDescent="0.2">
      <c r="B122" s="131"/>
      <c r="C122" s="132" t="s">
        <v>7</v>
      </c>
      <c r="D122" s="132" t="s">
        <v>119</v>
      </c>
      <c r="E122" s="133" t="s">
        <v>210</v>
      </c>
      <c r="F122" s="134" t="s">
        <v>211</v>
      </c>
      <c r="G122" s="135" t="s">
        <v>194</v>
      </c>
      <c r="H122" s="136">
        <v>1.804</v>
      </c>
      <c r="I122" s="137">
        <v>4950</v>
      </c>
      <c r="J122" s="138">
        <f>ROUND(I122*H122,2)</f>
        <v>8929.7999999999993</v>
      </c>
      <c r="K122" s="134" t="s">
        <v>123</v>
      </c>
      <c r="L122" s="26"/>
      <c r="M122" s="139" t="s">
        <v>1</v>
      </c>
      <c r="N122" s="140" t="s">
        <v>38</v>
      </c>
      <c r="O122" s="45"/>
      <c r="P122" s="141">
        <f>O122*H122</f>
        <v>0</v>
      </c>
      <c r="Q122" s="141">
        <v>0</v>
      </c>
      <c r="R122" s="141">
        <f>Q122*H122</f>
        <v>0</v>
      </c>
      <c r="S122" s="141">
        <v>0</v>
      </c>
      <c r="T122" s="142">
        <f>S122*H122</f>
        <v>0</v>
      </c>
      <c r="AR122" s="12" t="s">
        <v>124</v>
      </c>
      <c r="AT122" s="12" t="s">
        <v>119</v>
      </c>
      <c r="AU122" s="12" t="s">
        <v>125</v>
      </c>
      <c r="AY122" s="12" t="s">
        <v>116</v>
      </c>
      <c r="BE122" s="143">
        <f>IF(N122="základní",J122,0)</f>
        <v>0</v>
      </c>
      <c r="BF122" s="143">
        <f>IF(N122="snížená",J122,0)</f>
        <v>8929.7999999999993</v>
      </c>
      <c r="BG122" s="143">
        <f>IF(N122="zákl. přenesená",J122,0)</f>
        <v>0</v>
      </c>
      <c r="BH122" s="143">
        <f>IF(N122="sníž. přenesená",J122,0)</f>
        <v>0</v>
      </c>
      <c r="BI122" s="143">
        <f>IF(N122="nulová",J122,0)</f>
        <v>0</v>
      </c>
      <c r="BJ122" s="12" t="s">
        <v>125</v>
      </c>
      <c r="BK122" s="143">
        <f>ROUND(I122*H122,2)</f>
        <v>8929.7999999999993</v>
      </c>
      <c r="BL122" s="12" t="s">
        <v>124</v>
      </c>
      <c r="BM122" s="12" t="s">
        <v>212</v>
      </c>
    </row>
    <row r="123" spans="2:65" s="10" customFormat="1" ht="25.9" customHeight="1" x14ac:dyDescent="0.2">
      <c r="B123" s="118"/>
      <c r="D123" s="119" t="s">
        <v>65</v>
      </c>
      <c r="E123" s="120" t="s">
        <v>213</v>
      </c>
      <c r="F123" s="120" t="s">
        <v>214</v>
      </c>
      <c r="I123" s="121"/>
      <c r="J123" s="122">
        <f>BK123</f>
        <v>559538.84999999986</v>
      </c>
      <c r="L123" s="118"/>
      <c r="M123" s="123"/>
      <c r="N123" s="124"/>
      <c r="O123" s="124"/>
      <c r="P123" s="125">
        <f>P124+P135+P141+P150+P167+P169+P174+P179+P194+P199+P208+P221+P232+P241+P245</f>
        <v>0</v>
      </c>
      <c r="Q123" s="124"/>
      <c r="R123" s="125">
        <f>R124+R135+R141+R150+R167+R169+R174+R179+R194+R199+R208+R221+R232+R241+R245</f>
        <v>1.7567226900000001</v>
      </c>
      <c r="S123" s="124"/>
      <c r="T123" s="126">
        <f>T124+T135+T141+T150+T167+T169+T174+T179+T194+T199+T208+T221+T232+T241+T245</f>
        <v>1.4155144599999998</v>
      </c>
      <c r="AR123" s="119" t="s">
        <v>125</v>
      </c>
      <c r="AT123" s="127" t="s">
        <v>65</v>
      </c>
      <c r="AU123" s="127" t="s">
        <v>66</v>
      </c>
      <c r="AY123" s="119" t="s">
        <v>116</v>
      </c>
      <c r="BK123" s="128">
        <f>BK124+BK135+BK141+BK150+BK167+BK169+BK174+BK179+BK194+BK199+BK208+BK221+BK232+BK241+BK245</f>
        <v>559538.84999999986</v>
      </c>
    </row>
    <row r="124" spans="2:65" s="10" customFormat="1" ht="22.9" customHeight="1" x14ac:dyDescent="0.2">
      <c r="B124" s="118"/>
      <c r="D124" s="119" t="s">
        <v>65</v>
      </c>
      <c r="E124" s="129" t="s">
        <v>215</v>
      </c>
      <c r="F124" s="129" t="s">
        <v>216</v>
      </c>
      <c r="I124" s="121"/>
      <c r="J124" s="130">
        <f>BK124</f>
        <v>37153.78</v>
      </c>
      <c r="L124" s="118"/>
      <c r="M124" s="123"/>
      <c r="N124" s="124"/>
      <c r="O124" s="124"/>
      <c r="P124" s="125">
        <f>SUM(P125:P134)</f>
        <v>0</v>
      </c>
      <c r="Q124" s="124"/>
      <c r="R124" s="125">
        <f>SUM(R125:R134)</f>
        <v>6.4400999999999986E-2</v>
      </c>
      <c r="S124" s="124"/>
      <c r="T124" s="126">
        <f>SUM(T125:T134)</f>
        <v>0</v>
      </c>
      <c r="AR124" s="119" t="s">
        <v>125</v>
      </c>
      <c r="AT124" s="127" t="s">
        <v>65</v>
      </c>
      <c r="AU124" s="127" t="s">
        <v>71</v>
      </c>
      <c r="AY124" s="119" t="s">
        <v>116</v>
      </c>
      <c r="BK124" s="128">
        <f>SUM(BK125:BK134)</f>
        <v>37153.78</v>
      </c>
    </row>
    <row r="125" spans="2:65" s="1" customFormat="1" ht="16.5" customHeight="1" x14ac:dyDescent="0.2">
      <c r="B125" s="131"/>
      <c r="C125" s="132" t="s">
        <v>217</v>
      </c>
      <c r="D125" s="132" t="s">
        <v>119</v>
      </c>
      <c r="E125" s="133" t="s">
        <v>218</v>
      </c>
      <c r="F125" s="134" t="s">
        <v>219</v>
      </c>
      <c r="G125" s="135" t="s">
        <v>122</v>
      </c>
      <c r="H125" s="136">
        <v>3.972</v>
      </c>
      <c r="I125" s="137">
        <v>220</v>
      </c>
      <c r="J125" s="138">
        <f t="shared" ref="J125:J134" si="10">ROUND(I125*H125,2)</f>
        <v>873.84</v>
      </c>
      <c r="K125" s="134" t="s">
        <v>123</v>
      </c>
      <c r="L125" s="26"/>
      <c r="M125" s="139" t="s">
        <v>1</v>
      </c>
      <c r="N125" s="140" t="s">
        <v>37</v>
      </c>
      <c r="O125" s="45"/>
      <c r="P125" s="141">
        <f t="shared" ref="P125:P134" si="11">O125*H125</f>
        <v>0</v>
      </c>
      <c r="Q125" s="141">
        <v>0</v>
      </c>
      <c r="R125" s="141">
        <f t="shared" ref="R125:R134" si="12">Q125*H125</f>
        <v>0</v>
      </c>
      <c r="S125" s="141">
        <v>0</v>
      </c>
      <c r="T125" s="142">
        <f t="shared" ref="T125:T134" si="13">S125*H125</f>
        <v>0</v>
      </c>
      <c r="AR125" s="12" t="s">
        <v>185</v>
      </c>
      <c r="AT125" s="12" t="s">
        <v>119</v>
      </c>
      <c r="AU125" s="12" t="s">
        <v>125</v>
      </c>
      <c r="AY125" s="12" t="s">
        <v>116</v>
      </c>
      <c r="BE125" s="143">
        <f t="shared" ref="BE125:BE134" si="14">IF(N125="základní",J125,0)</f>
        <v>873.84</v>
      </c>
      <c r="BF125" s="143">
        <f t="shared" ref="BF125:BF134" si="15">IF(N125="snížená",J125,0)</f>
        <v>0</v>
      </c>
      <c r="BG125" s="143">
        <f t="shared" ref="BG125:BG134" si="16">IF(N125="zákl. přenesená",J125,0)</f>
        <v>0</v>
      </c>
      <c r="BH125" s="143">
        <f t="shared" ref="BH125:BH134" si="17">IF(N125="sníž. přenesená",J125,0)</f>
        <v>0</v>
      </c>
      <c r="BI125" s="143">
        <f t="shared" ref="BI125:BI134" si="18">IF(N125="nulová",J125,0)</f>
        <v>0</v>
      </c>
      <c r="BJ125" s="12" t="s">
        <v>71</v>
      </c>
      <c r="BK125" s="143">
        <f t="shared" ref="BK125:BK134" si="19">ROUND(I125*H125,2)</f>
        <v>873.84</v>
      </c>
      <c r="BL125" s="12" t="s">
        <v>185</v>
      </c>
      <c r="BM125" s="12" t="s">
        <v>220</v>
      </c>
    </row>
    <row r="126" spans="2:65" s="1" customFormat="1" ht="16.5" customHeight="1" x14ac:dyDescent="0.2">
      <c r="B126" s="131"/>
      <c r="C126" s="144" t="s">
        <v>221</v>
      </c>
      <c r="D126" s="144" t="s">
        <v>147</v>
      </c>
      <c r="E126" s="145" t="s">
        <v>222</v>
      </c>
      <c r="F126" s="146" t="s">
        <v>223</v>
      </c>
      <c r="G126" s="147" t="s">
        <v>224</v>
      </c>
      <c r="H126" s="148">
        <v>11.916</v>
      </c>
      <c r="I126" s="149">
        <v>235</v>
      </c>
      <c r="J126" s="150">
        <f t="shared" si="10"/>
        <v>2800.26</v>
      </c>
      <c r="K126" s="146" t="s">
        <v>1</v>
      </c>
      <c r="L126" s="151"/>
      <c r="M126" s="152" t="s">
        <v>1</v>
      </c>
      <c r="N126" s="153" t="s">
        <v>37</v>
      </c>
      <c r="O126" s="45"/>
      <c r="P126" s="141">
        <f t="shared" si="11"/>
        <v>0</v>
      </c>
      <c r="Q126" s="141">
        <v>1E-3</v>
      </c>
      <c r="R126" s="141">
        <f t="shared" si="12"/>
        <v>1.1916000000000001E-2</v>
      </c>
      <c r="S126" s="141">
        <v>0</v>
      </c>
      <c r="T126" s="142">
        <f t="shared" si="13"/>
        <v>0</v>
      </c>
      <c r="AR126" s="12" t="s">
        <v>225</v>
      </c>
      <c r="AT126" s="12" t="s">
        <v>147</v>
      </c>
      <c r="AU126" s="12" t="s">
        <v>125</v>
      </c>
      <c r="AY126" s="12" t="s">
        <v>116</v>
      </c>
      <c r="BE126" s="143">
        <f t="shared" si="14"/>
        <v>2800.26</v>
      </c>
      <c r="BF126" s="143">
        <f t="shared" si="15"/>
        <v>0</v>
      </c>
      <c r="BG126" s="143">
        <f t="shared" si="16"/>
        <v>0</v>
      </c>
      <c r="BH126" s="143">
        <f t="shared" si="17"/>
        <v>0</v>
      </c>
      <c r="BI126" s="143">
        <f t="shared" si="18"/>
        <v>0</v>
      </c>
      <c r="BJ126" s="12" t="s">
        <v>71</v>
      </c>
      <c r="BK126" s="143">
        <f t="shared" si="19"/>
        <v>2800.26</v>
      </c>
      <c r="BL126" s="12" t="s">
        <v>185</v>
      </c>
      <c r="BM126" s="12" t="s">
        <v>226</v>
      </c>
    </row>
    <row r="127" spans="2:65" s="1" customFormat="1" ht="16.5" customHeight="1" x14ac:dyDescent="0.2">
      <c r="B127" s="131"/>
      <c r="C127" s="132" t="s">
        <v>227</v>
      </c>
      <c r="D127" s="132" t="s">
        <v>119</v>
      </c>
      <c r="E127" s="133" t="s">
        <v>228</v>
      </c>
      <c r="F127" s="134" t="s">
        <v>229</v>
      </c>
      <c r="G127" s="135" t="s">
        <v>122</v>
      </c>
      <c r="H127" s="136">
        <v>16.948</v>
      </c>
      <c r="I127" s="137">
        <v>330</v>
      </c>
      <c r="J127" s="138">
        <f t="shared" si="10"/>
        <v>5592.84</v>
      </c>
      <c r="K127" s="134" t="s">
        <v>123</v>
      </c>
      <c r="L127" s="26"/>
      <c r="M127" s="139" t="s">
        <v>1</v>
      </c>
      <c r="N127" s="140" t="s">
        <v>37</v>
      </c>
      <c r="O127" s="45"/>
      <c r="P127" s="141">
        <f t="shared" si="11"/>
        <v>0</v>
      </c>
      <c r="Q127" s="141">
        <v>0</v>
      </c>
      <c r="R127" s="141">
        <f t="shared" si="12"/>
        <v>0</v>
      </c>
      <c r="S127" s="141">
        <v>0</v>
      </c>
      <c r="T127" s="142">
        <f t="shared" si="13"/>
        <v>0</v>
      </c>
      <c r="AR127" s="12" t="s">
        <v>185</v>
      </c>
      <c r="AT127" s="12" t="s">
        <v>119</v>
      </c>
      <c r="AU127" s="12" t="s">
        <v>125</v>
      </c>
      <c r="AY127" s="12" t="s">
        <v>116</v>
      </c>
      <c r="BE127" s="143">
        <f t="shared" si="14"/>
        <v>5592.84</v>
      </c>
      <c r="BF127" s="143">
        <f t="shared" si="15"/>
        <v>0</v>
      </c>
      <c r="BG127" s="143">
        <f t="shared" si="16"/>
        <v>0</v>
      </c>
      <c r="BH127" s="143">
        <f t="shared" si="17"/>
        <v>0</v>
      </c>
      <c r="BI127" s="143">
        <f t="shared" si="18"/>
        <v>0</v>
      </c>
      <c r="BJ127" s="12" t="s">
        <v>71</v>
      </c>
      <c r="BK127" s="143">
        <f t="shared" si="19"/>
        <v>5592.84</v>
      </c>
      <c r="BL127" s="12" t="s">
        <v>185</v>
      </c>
      <c r="BM127" s="12" t="s">
        <v>230</v>
      </c>
    </row>
    <row r="128" spans="2:65" s="1" customFormat="1" ht="16.5" customHeight="1" x14ac:dyDescent="0.2">
      <c r="B128" s="131"/>
      <c r="C128" s="144" t="s">
        <v>231</v>
      </c>
      <c r="D128" s="144" t="s">
        <v>147</v>
      </c>
      <c r="E128" s="145" t="s">
        <v>222</v>
      </c>
      <c r="F128" s="146" t="s">
        <v>223</v>
      </c>
      <c r="G128" s="147" t="s">
        <v>224</v>
      </c>
      <c r="H128" s="148">
        <v>50.844000000000001</v>
      </c>
      <c r="I128" s="149">
        <v>235</v>
      </c>
      <c r="J128" s="150">
        <f t="shared" si="10"/>
        <v>11948.34</v>
      </c>
      <c r="K128" s="146" t="s">
        <v>1</v>
      </c>
      <c r="L128" s="151"/>
      <c r="M128" s="152" t="s">
        <v>1</v>
      </c>
      <c r="N128" s="153" t="s">
        <v>37</v>
      </c>
      <c r="O128" s="45"/>
      <c r="P128" s="141">
        <f t="shared" si="11"/>
        <v>0</v>
      </c>
      <c r="Q128" s="141">
        <v>1E-3</v>
      </c>
      <c r="R128" s="141">
        <f t="shared" si="12"/>
        <v>5.0844E-2</v>
      </c>
      <c r="S128" s="141">
        <v>0</v>
      </c>
      <c r="T128" s="142">
        <f t="shared" si="13"/>
        <v>0</v>
      </c>
      <c r="AR128" s="12" t="s">
        <v>225</v>
      </c>
      <c r="AT128" s="12" t="s">
        <v>147</v>
      </c>
      <c r="AU128" s="12" t="s">
        <v>125</v>
      </c>
      <c r="AY128" s="12" t="s">
        <v>116</v>
      </c>
      <c r="BE128" s="143">
        <f t="shared" si="14"/>
        <v>11948.34</v>
      </c>
      <c r="BF128" s="143">
        <f t="shared" si="15"/>
        <v>0</v>
      </c>
      <c r="BG128" s="143">
        <f t="shared" si="16"/>
        <v>0</v>
      </c>
      <c r="BH128" s="143">
        <f t="shared" si="17"/>
        <v>0</v>
      </c>
      <c r="BI128" s="143">
        <f t="shared" si="18"/>
        <v>0</v>
      </c>
      <c r="BJ128" s="12" t="s">
        <v>71</v>
      </c>
      <c r="BK128" s="143">
        <f t="shared" si="19"/>
        <v>11948.34</v>
      </c>
      <c r="BL128" s="12" t="s">
        <v>185</v>
      </c>
      <c r="BM128" s="12" t="s">
        <v>232</v>
      </c>
    </row>
    <row r="129" spans="2:65" s="1" customFormat="1" ht="16.5" customHeight="1" x14ac:dyDescent="0.2">
      <c r="B129" s="131"/>
      <c r="C129" s="132" t="s">
        <v>233</v>
      </c>
      <c r="D129" s="132" t="s">
        <v>119</v>
      </c>
      <c r="E129" s="133" t="s">
        <v>234</v>
      </c>
      <c r="F129" s="134" t="s">
        <v>235</v>
      </c>
      <c r="G129" s="135" t="s">
        <v>171</v>
      </c>
      <c r="H129" s="136">
        <v>25.35</v>
      </c>
      <c r="I129" s="137">
        <v>61</v>
      </c>
      <c r="J129" s="138">
        <f t="shared" si="10"/>
        <v>1546.35</v>
      </c>
      <c r="K129" s="134" t="s">
        <v>123</v>
      </c>
      <c r="L129" s="26"/>
      <c r="M129" s="139" t="s">
        <v>1</v>
      </c>
      <c r="N129" s="140" t="s">
        <v>37</v>
      </c>
      <c r="O129" s="45"/>
      <c r="P129" s="141">
        <f t="shared" si="11"/>
        <v>0</v>
      </c>
      <c r="Q129" s="141">
        <v>0</v>
      </c>
      <c r="R129" s="141">
        <f t="shared" si="12"/>
        <v>0</v>
      </c>
      <c r="S129" s="141">
        <v>0</v>
      </c>
      <c r="T129" s="142">
        <f t="shared" si="13"/>
        <v>0</v>
      </c>
      <c r="AR129" s="12" t="s">
        <v>185</v>
      </c>
      <c r="AT129" s="12" t="s">
        <v>119</v>
      </c>
      <c r="AU129" s="12" t="s">
        <v>125</v>
      </c>
      <c r="AY129" s="12" t="s">
        <v>116</v>
      </c>
      <c r="BE129" s="143">
        <f t="shared" si="14"/>
        <v>1546.35</v>
      </c>
      <c r="BF129" s="143">
        <f t="shared" si="15"/>
        <v>0</v>
      </c>
      <c r="BG129" s="143">
        <f t="shared" si="16"/>
        <v>0</v>
      </c>
      <c r="BH129" s="143">
        <f t="shared" si="17"/>
        <v>0</v>
      </c>
      <c r="BI129" s="143">
        <f t="shared" si="18"/>
        <v>0</v>
      </c>
      <c r="BJ129" s="12" t="s">
        <v>71</v>
      </c>
      <c r="BK129" s="143">
        <f t="shared" si="19"/>
        <v>1546.35</v>
      </c>
      <c r="BL129" s="12" t="s">
        <v>185</v>
      </c>
      <c r="BM129" s="12" t="s">
        <v>236</v>
      </c>
    </row>
    <row r="130" spans="2:65" s="1" customFormat="1" ht="16.5" customHeight="1" x14ac:dyDescent="0.2">
      <c r="B130" s="131"/>
      <c r="C130" s="144" t="s">
        <v>237</v>
      </c>
      <c r="D130" s="144" t="s">
        <v>147</v>
      </c>
      <c r="E130" s="145" t="s">
        <v>238</v>
      </c>
      <c r="F130" s="146" t="s">
        <v>239</v>
      </c>
      <c r="G130" s="147" t="s">
        <v>171</v>
      </c>
      <c r="H130" s="148">
        <v>25.35</v>
      </c>
      <c r="I130" s="149">
        <v>49</v>
      </c>
      <c r="J130" s="150">
        <f t="shared" si="10"/>
        <v>1242.1500000000001</v>
      </c>
      <c r="K130" s="146" t="s">
        <v>1</v>
      </c>
      <c r="L130" s="151"/>
      <c r="M130" s="152" t="s">
        <v>1</v>
      </c>
      <c r="N130" s="153" t="s">
        <v>37</v>
      </c>
      <c r="O130" s="45"/>
      <c r="P130" s="141">
        <f t="shared" si="11"/>
        <v>0</v>
      </c>
      <c r="Q130" s="141">
        <v>6.0000000000000002E-5</v>
      </c>
      <c r="R130" s="141">
        <f t="shared" si="12"/>
        <v>1.5210000000000002E-3</v>
      </c>
      <c r="S130" s="141">
        <v>0</v>
      </c>
      <c r="T130" s="142">
        <f t="shared" si="13"/>
        <v>0</v>
      </c>
      <c r="AR130" s="12" t="s">
        <v>225</v>
      </c>
      <c r="AT130" s="12" t="s">
        <v>147</v>
      </c>
      <c r="AU130" s="12" t="s">
        <v>125</v>
      </c>
      <c r="AY130" s="12" t="s">
        <v>116</v>
      </c>
      <c r="BE130" s="143">
        <f t="shared" si="14"/>
        <v>1242.1500000000001</v>
      </c>
      <c r="BF130" s="143">
        <f t="shared" si="15"/>
        <v>0</v>
      </c>
      <c r="BG130" s="143">
        <f t="shared" si="16"/>
        <v>0</v>
      </c>
      <c r="BH130" s="143">
        <f t="shared" si="17"/>
        <v>0</v>
      </c>
      <c r="BI130" s="143">
        <f t="shared" si="18"/>
        <v>0</v>
      </c>
      <c r="BJ130" s="12" t="s">
        <v>71</v>
      </c>
      <c r="BK130" s="143">
        <f t="shared" si="19"/>
        <v>1242.1500000000001</v>
      </c>
      <c r="BL130" s="12" t="s">
        <v>185</v>
      </c>
      <c r="BM130" s="12" t="s">
        <v>240</v>
      </c>
    </row>
    <row r="131" spans="2:65" s="1" customFormat="1" ht="16.5" customHeight="1" x14ac:dyDescent="0.2">
      <c r="B131" s="131"/>
      <c r="C131" s="132" t="s">
        <v>241</v>
      </c>
      <c r="D131" s="132" t="s">
        <v>119</v>
      </c>
      <c r="E131" s="133" t="s">
        <v>242</v>
      </c>
      <c r="F131" s="134" t="s">
        <v>243</v>
      </c>
      <c r="G131" s="135" t="s">
        <v>144</v>
      </c>
      <c r="H131" s="136">
        <v>8</v>
      </c>
      <c r="I131" s="137">
        <v>34</v>
      </c>
      <c r="J131" s="138">
        <f t="shared" si="10"/>
        <v>272</v>
      </c>
      <c r="K131" s="134" t="s">
        <v>123</v>
      </c>
      <c r="L131" s="26"/>
      <c r="M131" s="139" t="s">
        <v>1</v>
      </c>
      <c r="N131" s="140" t="s">
        <v>37</v>
      </c>
      <c r="O131" s="45"/>
      <c r="P131" s="141">
        <f t="shared" si="11"/>
        <v>0</v>
      </c>
      <c r="Q131" s="141">
        <v>0</v>
      </c>
      <c r="R131" s="141">
        <f t="shared" si="12"/>
        <v>0</v>
      </c>
      <c r="S131" s="141">
        <v>0</v>
      </c>
      <c r="T131" s="142">
        <f t="shared" si="13"/>
        <v>0</v>
      </c>
      <c r="AR131" s="12" t="s">
        <v>185</v>
      </c>
      <c r="AT131" s="12" t="s">
        <v>119</v>
      </c>
      <c r="AU131" s="12" t="s">
        <v>125</v>
      </c>
      <c r="AY131" s="12" t="s">
        <v>116</v>
      </c>
      <c r="BE131" s="143">
        <f t="shared" si="14"/>
        <v>272</v>
      </c>
      <c r="BF131" s="143">
        <f t="shared" si="15"/>
        <v>0</v>
      </c>
      <c r="BG131" s="143">
        <f t="shared" si="16"/>
        <v>0</v>
      </c>
      <c r="BH131" s="143">
        <f t="shared" si="17"/>
        <v>0</v>
      </c>
      <c r="BI131" s="143">
        <f t="shared" si="18"/>
        <v>0</v>
      </c>
      <c r="BJ131" s="12" t="s">
        <v>71</v>
      </c>
      <c r="BK131" s="143">
        <f t="shared" si="19"/>
        <v>272</v>
      </c>
      <c r="BL131" s="12" t="s">
        <v>185</v>
      </c>
      <c r="BM131" s="12" t="s">
        <v>244</v>
      </c>
    </row>
    <row r="132" spans="2:65" s="1" customFormat="1" ht="16.5" customHeight="1" x14ac:dyDescent="0.2">
      <c r="B132" s="131"/>
      <c r="C132" s="144" t="s">
        <v>245</v>
      </c>
      <c r="D132" s="144" t="s">
        <v>147</v>
      </c>
      <c r="E132" s="145" t="s">
        <v>246</v>
      </c>
      <c r="F132" s="146" t="s">
        <v>239</v>
      </c>
      <c r="G132" s="147" t="s">
        <v>171</v>
      </c>
      <c r="H132" s="148">
        <v>2</v>
      </c>
      <c r="I132" s="149">
        <v>49</v>
      </c>
      <c r="J132" s="150">
        <f t="shared" si="10"/>
        <v>98</v>
      </c>
      <c r="K132" s="146" t="s">
        <v>123</v>
      </c>
      <c r="L132" s="151"/>
      <c r="M132" s="152" t="s">
        <v>1</v>
      </c>
      <c r="N132" s="153" t="s">
        <v>37</v>
      </c>
      <c r="O132" s="45"/>
      <c r="P132" s="141">
        <f t="shared" si="11"/>
        <v>0</v>
      </c>
      <c r="Q132" s="141">
        <v>6.0000000000000002E-5</v>
      </c>
      <c r="R132" s="141">
        <f t="shared" si="12"/>
        <v>1.2E-4</v>
      </c>
      <c r="S132" s="141">
        <v>0</v>
      </c>
      <c r="T132" s="142">
        <f t="shared" si="13"/>
        <v>0</v>
      </c>
      <c r="AR132" s="12" t="s">
        <v>225</v>
      </c>
      <c r="AT132" s="12" t="s">
        <v>147</v>
      </c>
      <c r="AU132" s="12" t="s">
        <v>125</v>
      </c>
      <c r="AY132" s="12" t="s">
        <v>116</v>
      </c>
      <c r="BE132" s="143">
        <f t="shared" si="14"/>
        <v>98</v>
      </c>
      <c r="BF132" s="143">
        <f t="shared" si="15"/>
        <v>0</v>
      </c>
      <c r="BG132" s="143">
        <f t="shared" si="16"/>
        <v>0</v>
      </c>
      <c r="BH132" s="143">
        <f t="shared" si="17"/>
        <v>0</v>
      </c>
      <c r="BI132" s="143">
        <f t="shared" si="18"/>
        <v>0</v>
      </c>
      <c r="BJ132" s="12" t="s">
        <v>71</v>
      </c>
      <c r="BK132" s="143">
        <f t="shared" si="19"/>
        <v>98</v>
      </c>
      <c r="BL132" s="12" t="s">
        <v>185</v>
      </c>
      <c r="BM132" s="12" t="s">
        <v>247</v>
      </c>
    </row>
    <row r="133" spans="2:65" s="1" customFormat="1" ht="16.5" customHeight="1" x14ac:dyDescent="0.2">
      <c r="B133" s="131"/>
      <c r="C133" s="132" t="s">
        <v>248</v>
      </c>
      <c r="D133" s="132" t="s">
        <v>119</v>
      </c>
      <c r="E133" s="133" t="s">
        <v>249</v>
      </c>
      <c r="F133" s="134" t="s">
        <v>250</v>
      </c>
      <c r="G133" s="135" t="s">
        <v>251</v>
      </c>
      <c r="H133" s="154">
        <v>90</v>
      </c>
      <c r="I133" s="137">
        <v>72</v>
      </c>
      <c r="J133" s="138">
        <f t="shared" si="10"/>
        <v>6480</v>
      </c>
      <c r="K133" s="134" t="s">
        <v>123</v>
      </c>
      <c r="L133" s="26"/>
      <c r="M133" s="139" t="s">
        <v>1</v>
      </c>
      <c r="N133" s="140" t="s">
        <v>38</v>
      </c>
      <c r="O133" s="45"/>
      <c r="P133" s="141">
        <f t="shared" si="11"/>
        <v>0</v>
      </c>
      <c r="Q133" s="141">
        <v>0</v>
      </c>
      <c r="R133" s="141">
        <f t="shared" si="12"/>
        <v>0</v>
      </c>
      <c r="S133" s="141">
        <v>0</v>
      </c>
      <c r="T133" s="142">
        <f t="shared" si="13"/>
        <v>0</v>
      </c>
      <c r="AR133" s="12" t="s">
        <v>185</v>
      </c>
      <c r="AT133" s="12" t="s">
        <v>119</v>
      </c>
      <c r="AU133" s="12" t="s">
        <v>125</v>
      </c>
      <c r="AY133" s="12" t="s">
        <v>116</v>
      </c>
      <c r="BE133" s="143">
        <f t="shared" si="14"/>
        <v>0</v>
      </c>
      <c r="BF133" s="143">
        <f t="shared" si="15"/>
        <v>6480</v>
      </c>
      <c r="BG133" s="143">
        <f t="shared" si="16"/>
        <v>0</v>
      </c>
      <c r="BH133" s="143">
        <f t="shared" si="17"/>
        <v>0</v>
      </c>
      <c r="BI133" s="143">
        <f t="shared" si="18"/>
        <v>0</v>
      </c>
      <c r="BJ133" s="12" t="s">
        <v>125</v>
      </c>
      <c r="BK133" s="143">
        <f t="shared" si="19"/>
        <v>6480</v>
      </c>
      <c r="BL133" s="12" t="s">
        <v>185</v>
      </c>
      <c r="BM133" s="12" t="s">
        <v>252</v>
      </c>
    </row>
    <row r="134" spans="2:65" s="1" customFormat="1" ht="16.5" customHeight="1" x14ac:dyDescent="0.2">
      <c r="B134" s="131"/>
      <c r="C134" s="132" t="s">
        <v>253</v>
      </c>
      <c r="D134" s="132" t="s">
        <v>119</v>
      </c>
      <c r="E134" s="133" t="s">
        <v>254</v>
      </c>
      <c r="F134" s="134" t="s">
        <v>255</v>
      </c>
      <c r="G134" s="135" t="s">
        <v>251</v>
      </c>
      <c r="H134" s="154">
        <v>90</v>
      </c>
      <c r="I134" s="137">
        <v>70</v>
      </c>
      <c r="J134" s="138">
        <f t="shared" si="10"/>
        <v>6300</v>
      </c>
      <c r="K134" s="134" t="s">
        <v>123</v>
      </c>
      <c r="L134" s="26"/>
      <c r="M134" s="139" t="s">
        <v>1</v>
      </c>
      <c r="N134" s="140" t="s">
        <v>38</v>
      </c>
      <c r="O134" s="45"/>
      <c r="P134" s="141">
        <f t="shared" si="11"/>
        <v>0</v>
      </c>
      <c r="Q134" s="141">
        <v>0</v>
      </c>
      <c r="R134" s="141">
        <f t="shared" si="12"/>
        <v>0</v>
      </c>
      <c r="S134" s="141">
        <v>0</v>
      </c>
      <c r="T134" s="142">
        <f t="shared" si="13"/>
        <v>0</v>
      </c>
      <c r="AR134" s="12" t="s">
        <v>185</v>
      </c>
      <c r="AT134" s="12" t="s">
        <v>119</v>
      </c>
      <c r="AU134" s="12" t="s">
        <v>125</v>
      </c>
      <c r="AY134" s="12" t="s">
        <v>116</v>
      </c>
      <c r="BE134" s="143">
        <f t="shared" si="14"/>
        <v>0</v>
      </c>
      <c r="BF134" s="143">
        <f t="shared" si="15"/>
        <v>6300</v>
      </c>
      <c r="BG134" s="143">
        <f t="shared" si="16"/>
        <v>0</v>
      </c>
      <c r="BH134" s="143">
        <f t="shared" si="17"/>
        <v>0</v>
      </c>
      <c r="BI134" s="143">
        <f t="shared" si="18"/>
        <v>0</v>
      </c>
      <c r="BJ134" s="12" t="s">
        <v>125</v>
      </c>
      <c r="BK134" s="143">
        <f t="shared" si="19"/>
        <v>6300</v>
      </c>
      <c r="BL134" s="12" t="s">
        <v>185</v>
      </c>
      <c r="BM134" s="12" t="s">
        <v>256</v>
      </c>
    </row>
    <row r="135" spans="2:65" s="10" customFormat="1" ht="22.9" customHeight="1" x14ac:dyDescent="0.2">
      <c r="B135" s="118"/>
      <c r="D135" s="119" t="s">
        <v>65</v>
      </c>
      <c r="E135" s="129" t="s">
        <v>257</v>
      </c>
      <c r="F135" s="129" t="s">
        <v>258</v>
      </c>
      <c r="I135" s="121"/>
      <c r="J135" s="130">
        <f>BK135</f>
        <v>19529</v>
      </c>
      <c r="L135" s="118"/>
      <c r="M135" s="123"/>
      <c r="N135" s="124"/>
      <c r="O135" s="124"/>
      <c r="P135" s="125">
        <f>SUM(P136:P140)</f>
        <v>0</v>
      </c>
      <c r="Q135" s="124"/>
      <c r="R135" s="125">
        <f>SUM(R136:R140)</f>
        <v>3.5619999999999996E-3</v>
      </c>
      <c r="S135" s="124"/>
      <c r="T135" s="126">
        <f>SUM(T136:T140)</f>
        <v>1.4384999999999998E-2</v>
      </c>
      <c r="AR135" s="119" t="s">
        <v>125</v>
      </c>
      <c r="AT135" s="127" t="s">
        <v>65</v>
      </c>
      <c r="AU135" s="127" t="s">
        <v>71</v>
      </c>
      <c r="AY135" s="119" t="s">
        <v>116</v>
      </c>
      <c r="BK135" s="128">
        <f>SUM(BK136:BK140)</f>
        <v>19529</v>
      </c>
    </row>
    <row r="136" spans="2:65" s="1" customFormat="1" ht="16.5" customHeight="1" x14ac:dyDescent="0.2">
      <c r="B136" s="131"/>
      <c r="C136" s="132" t="s">
        <v>225</v>
      </c>
      <c r="D136" s="132" t="s">
        <v>119</v>
      </c>
      <c r="E136" s="133" t="s">
        <v>259</v>
      </c>
      <c r="F136" s="134" t="s">
        <v>260</v>
      </c>
      <c r="G136" s="135" t="s">
        <v>171</v>
      </c>
      <c r="H136" s="136">
        <v>6.85</v>
      </c>
      <c r="I136" s="137">
        <v>15</v>
      </c>
      <c r="J136" s="138">
        <f>ROUND(I136*H136,2)</f>
        <v>102.75</v>
      </c>
      <c r="K136" s="134" t="s">
        <v>123</v>
      </c>
      <c r="L136" s="26"/>
      <c r="M136" s="139" t="s">
        <v>1</v>
      </c>
      <c r="N136" s="140" t="s">
        <v>37</v>
      </c>
      <c r="O136" s="45"/>
      <c r="P136" s="141">
        <f>O136*H136</f>
        <v>0</v>
      </c>
      <c r="Q136" s="141">
        <v>0</v>
      </c>
      <c r="R136" s="141">
        <f>Q136*H136</f>
        <v>0</v>
      </c>
      <c r="S136" s="141">
        <v>2.0999999999999999E-3</v>
      </c>
      <c r="T136" s="142">
        <f>S136*H136</f>
        <v>1.4384999999999998E-2</v>
      </c>
      <c r="AR136" s="12" t="s">
        <v>185</v>
      </c>
      <c r="AT136" s="12" t="s">
        <v>119</v>
      </c>
      <c r="AU136" s="12" t="s">
        <v>125</v>
      </c>
      <c r="AY136" s="12" t="s">
        <v>116</v>
      </c>
      <c r="BE136" s="143">
        <f>IF(N136="základní",J136,0)</f>
        <v>102.75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2" t="s">
        <v>71</v>
      </c>
      <c r="BK136" s="143">
        <f>ROUND(I136*H136,2)</f>
        <v>102.75</v>
      </c>
      <c r="BL136" s="12" t="s">
        <v>185</v>
      </c>
      <c r="BM136" s="12" t="s">
        <v>261</v>
      </c>
    </row>
    <row r="137" spans="2:65" s="1" customFormat="1" ht="16.5" customHeight="1" x14ac:dyDescent="0.2">
      <c r="B137" s="131"/>
      <c r="C137" s="132" t="s">
        <v>262</v>
      </c>
      <c r="D137" s="132" t="s">
        <v>119</v>
      </c>
      <c r="E137" s="133" t="s">
        <v>263</v>
      </c>
      <c r="F137" s="134" t="s">
        <v>264</v>
      </c>
      <c r="G137" s="135" t="s">
        <v>171</v>
      </c>
      <c r="H137" s="136">
        <v>6.85</v>
      </c>
      <c r="I137" s="137">
        <v>325</v>
      </c>
      <c r="J137" s="138">
        <f>ROUND(I137*H137,2)</f>
        <v>2226.25</v>
      </c>
      <c r="K137" s="134" t="s">
        <v>1</v>
      </c>
      <c r="L137" s="26"/>
      <c r="M137" s="139" t="s">
        <v>1</v>
      </c>
      <c r="N137" s="140" t="s">
        <v>37</v>
      </c>
      <c r="O137" s="45"/>
      <c r="P137" s="141">
        <f>O137*H137</f>
        <v>0</v>
      </c>
      <c r="Q137" s="141">
        <v>5.1999999999999995E-4</v>
      </c>
      <c r="R137" s="141">
        <f>Q137*H137</f>
        <v>3.5619999999999996E-3</v>
      </c>
      <c r="S137" s="141">
        <v>0</v>
      </c>
      <c r="T137" s="142">
        <f>S137*H137</f>
        <v>0</v>
      </c>
      <c r="AR137" s="12" t="s">
        <v>185</v>
      </c>
      <c r="AT137" s="12" t="s">
        <v>119</v>
      </c>
      <c r="AU137" s="12" t="s">
        <v>125</v>
      </c>
      <c r="AY137" s="12" t="s">
        <v>116</v>
      </c>
      <c r="BE137" s="143">
        <f>IF(N137="základní",J137,0)</f>
        <v>2226.25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2" t="s">
        <v>71</v>
      </c>
      <c r="BK137" s="143">
        <f>ROUND(I137*H137,2)</f>
        <v>2226.25</v>
      </c>
      <c r="BL137" s="12" t="s">
        <v>185</v>
      </c>
      <c r="BM137" s="12" t="s">
        <v>265</v>
      </c>
    </row>
    <row r="138" spans="2:65" s="1" customFormat="1" ht="16.5" customHeight="1" x14ac:dyDescent="0.2">
      <c r="B138" s="131"/>
      <c r="C138" s="132" t="s">
        <v>266</v>
      </c>
      <c r="D138" s="132" t="s">
        <v>119</v>
      </c>
      <c r="E138" s="133" t="s">
        <v>267</v>
      </c>
      <c r="F138" s="134" t="s">
        <v>268</v>
      </c>
      <c r="G138" s="135" t="s">
        <v>180</v>
      </c>
      <c r="H138" s="136">
        <v>1</v>
      </c>
      <c r="I138" s="137">
        <v>3000</v>
      </c>
      <c r="J138" s="138">
        <f>ROUND(I138*H138,2)</f>
        <v>3000</v>
      </c>
      <c r="K138" s="134" t="s">
        <v>1</v>
      </c>
      <c r="L138" s="26"/>
      <c r="M138" s="139" t="s">
        <v>1</v>
      </c>
      <c r="N138" s="140" t="s">
        <v>37</v>
      </c>
      <c r="O138" s="45"/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2" t="s">
        <v>185</v>
      </c>
      <c r="AT138" s="12" t="s">
        <v>119</v>
      </c>
      <c r="AU138" s="12" t="s">
        <v>125</v>
      </c>
      <c r="AY138" s="12" t="s">
        <v>116</v>
      </c>
      <c r="BE138" s="143">
        <f>IF(N138="základní",J138,0)</f>
        <v>3000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2" t="s">
        <v>71</v>
      </c>
      <c r="BK138" s="143">
        <f>ROUND(I138*H138,2)</f>
        <v>3000</v>
      </c>
      <c r="BL138" s="12" t="s">
        <v>185</v>
      </c>
      <c r="BM138" s="12" t="s">
        <v>269</v>
      </c>
    </row>
    <row r="139" spans="2:65" s="1" customFormat="1" ht="16.5" customHeight="1" x14ac:dyDescent="0.2">
      <c r="B139" s="131"/>
      <c r="C139" s="132" t="s">
        <v>270</v>
      </c>
      <c r="D139" s="132" t="s">
        <v>119</v>
      </c>
      <c r="E139" s="133" t="s">
        <v>271</v>
      </c>
      <c r="F139" s="134" t="s">
        <v>272</v>
      </c>
      <c r="G139" s="135" t="s">
        <v>251</v>
      </c>
      <c r="H139" s="154">
        <v>100</v>
      </c>
      <c r="I139" s="137">
        <v>72</v>
      </c>
      <c r="J139" s="138">
        <f>ROUND(I139*H139,2)</f>
        <v>7200</v>
      </c>
      <c r="K139" s="134" t="s">
        <v>123</v>
      </c>
      <c r="L139" s="26"/>
      <c r="M139" s="139" t="s">
        <v>1</v>
      </c>
      <c r="N139" s="140" t="s">
        <v>38</v>
      </c>
      <c r="O139" s="45"/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2" t="s">
        <v>185</v>
      </c>
      <c r="AT139" s="12" t="s">
        <v>119</v>
      </c>
      <c r="AU139" s="12" t="s">
        <v>125</v>
      </c>
      <c r="AY139" s="12" t="s">
        <v>116</v>
      </c>
      <c r="BE139" s="143">
        <f>IF(N139="základní",J139,0)</f>
        <v>0</v>
      </c>
      <c r="BF139" s="143">
        <f>IF(N139="snížená",J139,0)</f>
        <v>7200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2" t="s">
        <v>125</v>
      </c>
      <c r="BK139" s="143">
        <f>ROUND(I139*H139,2)</f>
        <v>7200</v>
      </c>
      <c r="BL139" s="12" t="s">
        <v>185</v>
      </c>
      <c r="BM139" s="12" t="s">
        <v>273</v>
      </c>
    </row>
    <row r="140" spans="2:65" s="1" customFormat="1" ht="16.5" customHeight="1" x14ac:dyDescent="0.2">
      <c r="B140" s="131"/>
      <c r="C140" s="132" t="s">
        <v>274</v>
      </c>
      <c r="D140" s="132" t="s">
        <v>119</v>
      </c>
      <c r="E140" s="133" t="s">
        <v>275</v>
      </c>
      <c r="F140" s="134" t="s">
        <v>276</v>
      </c>
      <c r="G140" s="135" t="s">
        <v>251</v>
      </c>
      <c r="H140" s="154">
        <v>100</v>
      </c>
      <c r="I140" s="137">
        <v>70</v>
      </c>
      <c r="J140" s="138">
        <f>ROUND(I140*H140,2)</f>
        <v>7000</v>
      </c>
      <c r="K140" s="134" t="s">
        <v>123</v>
      </c>
      <c r="L140" s="26"/>
      <c r="M140" s="139" t="s">
        <v>1</v>
      </c>
      <c r="N140" s="140" t="s">
        <v>38</v>
      </c>
      <c r="O140" s="45"/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2" t="s">
        <v>185</v>
      </c>
      <c r="AT140" s="12" t="s">
        <v>119</v>
      </c>
      <c r="AU140" s="12" t="s">
        <v>125</v>
      </c>
      <c r="AY140" s="12" t="s">
        <v>116</v>
      </c>
      <c r="BE140" s="143">
        <f>IF(N140="základní",J140,0)</f>
        <v>0</v>
      </c>
      <c r="BF140" s="143">
        <f>IF(N140="snížená",J140,0)</f>
        <v>7000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2" t="s">
        <v>125</v>
      </c>
      <c r="BK140" s="143">
        <f>ROUND(I140*H140,2)</f>
        <v>7000</v>
      </c>
      <c r="BL140" s="12" t="s">
        <v>185</v>
      </c>
      <c r="BM140" s="12" t="s">
        <v>277</v>
      </c>
    </row>
    <row r="141" spans="2:65" s="10" customFormat="1" ht="22.9" customHeight="1" x14ac:dyDescent="0.2">
      <c r="B141" s="118"/>
      <c r="D141" s="119" t="s">
        <v>65</v>
      </c>
      <c r="E141" s="129" t="s">
        <v>278</v>
      </c>
      <c r="F141" s="129" t="s">
        <v>279</v>
      </c>
      <c r="I141" s="121"/>
      <c r="J141" s="130">
        <f>BK141</f>
        <v>25320.5</v>
      </c>
      <c r="L141" s="118"/>
      <c r="M141" s="123"/>
      <c r="N141" s="124"/>
      <c r="O141" s="124"/>
      <c r="P141" s="125">
        <f>SUM(P142:P149)</f>
        <v>0</v>
      </c>
      <c r="Q141" s="124"/>
      <c r="R141" s="125">
        <f>SUM(R142:R149)</f>
        <v>1.3432399999999999E-2</v>
      </c>
      <c r="S141" s="124"/>
      <c r="T141" s="126">
        <f>SUM(T142:T149)</f>
        <v>2.6688899999999998E-2</v>
      </c>
      <c r="AR141" s="119" t="s">
        <v>125</v>
      </c>
      <c r="AT141" s="127" t="s">
        <v>65</v>
      </c>
      <c r="AU141" s="127" t="s">
        <v>71</v>
      </c>
      <c r="AY141" s="119" t="s">
        <v>116</v>
      </c>
      <c r="BK141" s="128">
        <f>SUM(BK142:BK149)</f>
        <v>25320.5</v>
      </c>
    </row>
    <row r="142" spans="2:65" s="1" customFormat="1" ht="16.5" customHeight="1" x14ac:dyDescent="0.2">
      <c r="B142" s="131"/>
      <c r="C142" s="132" t="s">
        <v>280</v>
      </c>
      <c r="D142" s="132" t="s">
        <v>119</v>
      </c>
      <c r="E142" s="133" t="s">
        <v>281</v>
      </c>
      <c r="F142" s="134" t="s">
        <v>282</v>
      </c>
      <c r="G142" s="135" t="s">
        <v>171</v>
      </c>
      <c r="H142" s="136">
        <v>12.53</v>
      </c>
      <c r="I142" s="137">
        <v>60</v>
      </c>
      <c r="J142" s="138">
        <f t="shared" ref="J142:J149" si="20">ROUND(I142*H142,2)</f>
        <v>751.8</v>
      </c>
      <c r="K142" s="134" t="s">
        <v>123</v>
      </c>
      <c r="L142" s="26"/>
      <c r="M142" s="139" t="s">
        <v>1</v>
      </c>
      <c r="N142" s="140" t="s">
        <v>37</v>
      </c>
      <c r="O142" s="45"/>
      <c r="P142" s="141">
        <f t="shared" ref="P142:P149" si="21">O142*H142</f>
        <v>0</v>
      </c>
      <c r="Q142" s="141">
        <v>0</v>
      </c>
      <c r="R142" s="141">
        <f t="shared" ref="R142:R149" si="22">Q142*H142</f>
        <v>0</v>
      </c>
      <c r="S142" s="141">
        <v>2.1299999999999999E-3</v>
      </c>
      <c r="T142" s="142">
        <f t="shared" ref="T142:T149" si="23">S142*H142</f>
        <v>2.6688899999999998E-2</v>
      </c>
      <c r="AR142" s="12" t="s">
        <v>185</v>
      </c>
      <c r="AT142" s="12" t="s">
        <v>119</v>
      </c>
      <c r="AU142" s="12" t="s">
        <v>125</v>
      </c>
      <c r="AY142" s="12" t="s">
        <v>116</v>
      </c>
      <c r="BE142" s="143">
        <f t="shared" ref="BE142:BE149" si="24">IF(N142="základní",J142,0)</f>
        <v>751.8</v>
      </c>
      <c r="BF142" s="143">
        <f t="shared" ref="BF142:BF149" si="25">IF(N142="snížená",J142,0)</f>
        <v>0</v>
      </c>
      <c r="BG142" s="143">
        <f t="shared" ref="BG142:BG149" si="26">IF(N142="zákl. přenesená",J142,0)</f>
        <v>0</v>
      </c>
      <c r="BH142" s="143">
        <f t="shared" ref="BH142:BH149" si="27">IF(N142="sníž. přenesená",J142,0)</f>
        <v>0</v>
      </c>
      <c r="BI142" s="143">
        <f t="shared" ref="BI142:BI149" si="28">IF(N142="nulová",J142,0)</f>
        <v>0</v>
      </c>
      <c r="BJ142" s="12" t="s">
        <v>71</v>
      </c>
      <c r="BK142" s="143">
        <f t="shared" ref="BK142:BK149" si="29">ROUND(I142*H142,2)</f>
        <v>751.8</v>
      </c>
      <c r="BL142" s="12" t="s">
        <v>185</v>
      </c>
      <c r="BM142" s="12" t="s">
        <v>283</v>
      </c>
    </row>
    <row r="143" spans="2:65" s="1" customFormat="1" ht="16.5" customHeight="1" x14ac:dyDescent="0.2">
      <c r="B143" s="131"/>
      <c r="C143" s="132" t="s">
        <v>284</v>
      </c>
      <c r="D143" s="132" t="s">
        <v>119</v>
      </c>
      <c r="E143" s="133" t="s">
        <v>285</v>
      </c>
      <c r="F143" s="134" t="s">
        <v>286</v>
      </c>
      <c r="G143" s="135" t="s">
        <v>171</v>
      </c>
      <c r="H143" s="136">
        <v>12.53</v>
      </c>
      <c r="I143" s="137">
        <v>285</v>
      </c>
      <c r="J143" s="138">
        <f t="shared" si="20"/>
        <v>3571.05</v>
      </c>
      <c r="K143" s="134" t="s">
        <v>1</v>
      </c>
      <c r="L143" s="26"/>
      <c r="M143" s="139" t="s">
        <v>1</v>
      </c>
      <c r="N143" s="140" t="s">
        <v>37</v>
      </c>
      <c r="O143" s="45"/>
      <c r="P143" s="141">
        <f t="shared" si="21"/>
        <v>0</v>
      </c>
      <c r="Q143" s="141">
        <v>9.6000000000000002E-4</v>
      </c>
      <c r="R143" s="141">
        <f t="shared" si="22"/>
        <v>1.2028799999999999E-2</v>
      </c>
      <c r="S143" s="141">
        <v>0</v>
      </c>
      <c r="T143" s="142">
        <f t="shared" si="23"/>
        <v>0</v>
      </c>
      <c r="AR143" s="12" t="s">
        <v>185</v>
      </c>
      <c r="AT143" s="12" t="s">
        <v>119</v>
      </c>
      <c r="AU143" s="12" t="s">
        <v>125</v>
      </c>
      <c r="AY143" s="12" t="s">
        <v>116</v>
      </c>
      <c r="BE143" s="143">
        <f t="shared" si="24"/>
        <v>3571.05</v>
      </c>
      <c r="BF143" s="143">
        <f t="shared" si="25"/>
        <v>0</v>
      </c>
      <c r="BG143" s="143">
        <f t="shared" si="26"/>
        <v>0</v>
      </c>
      <c r="BH143" s="143">
        <f t="shared" si="27"/>
        <v>0</v>
      </c>
      <c r="BI143" s="143">
        <f t="shared" si="28"/>
        <v>0</v>
      </c>
      <c r="BJ143" s="12" t="s">
        <v>71</v>
      </c>
      <c r="BK143" s="143">
        <f t="shared" si="29"/>
        <v>3571.05</v>
      </c>
      <c r="BL143" s="12" t="s">
        <v>185</v>
      </c>
      <c r="BM143" s="12" t="s">
        <v>287</v>
      </c>
    </row>
    <row r="144" spans="2:65" s="1" customFormat="1" ht="16.5" customHeight="1" x14ac:dyDescent="0.2">
      <c r="B144" s="131"/>
      <c r="C144" s="132" t="s">
        <v>288</v>
      </c>
      <c r="D144" s="132" t="s">
        <v>119</v>
      </c>
      <c r="E144" s="133" t="s">
        <v>289</v>
      </c>
      <c r="F144" s="134" t="s">
        <v>290</v>
      </c>
      <c r="G144" s="135" t="s">
        <v>171</v>
      </c>
      <c r="H144" s="136">
        <v>6.68</v>
      </c>
      <c r="I144" s="137">
        <v>65</v>
      </c>
      <c r="J144" s="138">
        <f t="shared" si="20"/>
        <v>434.2</v>
      </c>
      <c r="K144" s="134" t="s">
        <v>123</v>
      </c>
      <c r="L144" s="26"/>
      <c r="M144" s="139" t="s">
        <v>1</v>
      </c>
      <c r="N144" s="140" t="s">
        <v>37</v>
      </c>
      <c r="O144" s="45"/>
      <c r="P144" s="141">
        <f t="shared" si="21"/>
        <v>0</v>
      </c>
      <c r="Q144" s="141">
        <v>6.9999999999999994E-5</v>
      </c>
      <c r="R144" s="141">
        <f t="shared" si="22"/>
        <v>4.6759999999999993E-4</v>
      </c>
      <c r="S144" s="141">
        <v>0</v>
      </c>
      <c r="T144" s="142">
        <f t="shared" si="23"/>
        <v>0</v>
      </c>
      <c r="AR144" s="12" t="s">
        <v>185</v>
      </c>
      <c r="AT144" s="12" t="s">
        <v>119</v>
      </c>
      <c r="AU144" s="12" t="s">
        <v>125</v>
      </c>
      <c r="AY144" s="12" t="s">
        <v>116</v>
      </c>
      <c r="BE144" s="143">
        <f t="shared" si="24"/>
        <v>434.2</v>
      </c>
      <c r="BF144" s="143">
        <f t="shared" si="25"/>
        <v>0</v>
      </c>
      <c r="BG144" s="143">
        <f t="shared" si="26"/>
        <v>0</v>
      </c>
      <c r="BH144" s="143">
        <f t="shared" si="27"/>
        <v>0</v>
      </c>
      <c r="BI144" s="143">
        <f t="shared" si="28"/>
        <v>0</v>
      </c>
      <c r="BJ144" s="12" t="s">
        <v>71</v>
      </c>
      <c r="BK144" s="143">
        <f t="shared" si="29"/>
        <v>434.2</v>
      </c>
      <c r="BL144" s="12" t="s">
        <v>185</v>
      </c>
      <c r="BM144" s="12" t="s">
        <v>291</v>
      </c>
    </row>
    <row r="145" spans="2:65" s="1" customFormat="1" ht="16.5" customHeight="1" x14ac:dyDescent="0.2">
      <c r="B145" s="131"/>
      <c r="C145" s="132" t="s">
        <v>292</v>
      </c>
      <c r="D145" s="132" t="s">
        <v>119</v>
      </c>
      <c r="E145" s="133" t="s">
        <v>293</v>
      </c>
      <c r="F145" s="134" t="s">
        <v>294</v>
      </c>
      <c r="G145" s="135" t="s">
        <v>171</v>
      </c>
      <c r="H145" s="136">
        <v>5.85</v>
      </c>
      <c r="I145" s="137">
        <v>97</v>
      </c>
      <c r="J145" s="138">
        <f t="shared" si="20"/>
        <v>567.45000000000005</v>
      </c>
      <c r="K145" s="134" t="s">
        <v>123</v>
      </c>
      <c r="L145" s="26"/>
      <c r="M145" s="139" t="s">
        <v>1</v>
      </c>
      <c r="N145" s="140" t="s">
        <v>37</v>
      </c>
      <c r="O145" s="45"/>
      <c r="P145" s="141">
        <f t="shared" si="21"/>
        <v>0</v>
      </c>
      <c r="Q145" s="141">
        <v>1.6000000000000001E-4</v>
      </c>
      <c r="R145" s="141">
        <f t="shared" si="22"/>
        <v>9.3599999999999998E-4</v>
      </c>
      <c r="S145" s="141">
        <v>0</v>
      </c>
      <c r="T145" s="142">
        <f t="shared" si="23"/>
        <v>0</v>
      </c>
      <c r="AR145" s="12" t="s">
        <v>185</v>
      </c>
      <c r="AT145" s="12" t="s">
        <v>119</v>
      </c>
      <c r="AU145" s="12" t="s">
        <v>125</v>
      </c>
      <c r="AY145" s="12" t="s">
        <v>116</v>
      </c>
      <c r="BE145" s="143">
        <f t="shared" si="24"/>
        <v>567.45000000000005</v>
      </c>
      <c r="BF145" s="143">
        <f t="shared" si="25"/>
        <v>0</v>
      </c>
      <c r="BG145" s="143">
        <f t="shared" si="26"/>
        <v>0</v>
      </c>
      <c r="BH145" s="143">
        <f t="shared" si="27"/>
        <v>0</v>
      </c>
      <c r="BI145" s="143">
        <f t="shared" si="28"/>
        <v>0</v>
      </c>
      <c r="BJ145" s="12" t="s">
        <v>71</v>
      </c>
      <c r="BK145" s="143">
        <f t="shared" si="29"/>
        <v>567.45000000000005</v>
      </c>
      <c r="BL145" s="12" t="s">
        <v>185</v>
      </c>
      <c r="BM145" s="12" t="s">
        <v>295</v>
      </c>
    </row>
    <row r="146" spans="2:65" s="1" customFormat="1" ht="16.5" customHeight="1" x14ac:dyDescent="0.2">
      <c r="B146" s="131"/>
      <c r="C146" s="132" t="s">
        <v>296</v>
      </c>
      <c r="D146" s="132" t="s">
        <v>119</v>
      </c>
      <c r="E146" s="133" t="s">
        <v>297</v>
      </c>
      <c r="F146" s="134" t="s">
        <v>298</v>
      </c>
      <c r="G146" s="135" t="s">
        <v>180</v>
      </c>
      <c r="H146" s="136">
        <v>1</v>
      </c>
      <c r="I146" s="137">
        <v>3500</v>
      </c>
      <c r="J146" s="138">
        <f t="shared" si="20"/>
        <v>3500</v>
      </c>
      <c r="K146" s="134" t="s">
        <v>1</v>
      </c>
      <c r="L146" s="26"/>
      <c r="M146" s="139" t="s">
        <v>1</v>
      </c>
      <c r="N146" s="140" t="s">
        <v>37</v>
      </c>
      <c r="O146" s="45"/>
      <c r="P146" s="141">
        <f t="shared" si="21"/>
        <v>0</v>
      </c>
      <c r="Q146" s="141">
        <v>0</v>
      </c>
      <c r="R146" s="141">
        <f t="shared" si="22"/>
        <v>0</v>
      </c>
      <c r="S146" s="141">
        <v>0</v>
      </c>
      <c r="T146" s="142">
        <f t="shared" si="23"/>
        <v>0</v>
      </c>
      <c r="AR146" s="12" t="s">
        <v>185</v>
      </c>
      <c r="AT146" s="12" t="s">
        <v>119</v>
      </c>
      <c r="AU146" s="12" t="s">
        <v>125</v>
      </c>
      <c r="AY146" s="12" t="s">
        <v>116</v>
      </c>
      <c r="BE146" s="143">
        <f t="shared" si="24"/>
        <v>3500</v>
      </c>
      <c r="BF146" s="143">
        <f t="shared" si="25"/>
        <v>0</v>
      </c>
      <c r="BG146" s="143">
        <f t="shared" si="26"/>
        <v>0</v>
      </c>
      <c r="BH146" s="143">
        <f t="shared" si="27"/>
        <v>0</v>
      </c>
      <c r="BI146" s="143">
        <f t="shared" si="28"/>
        <v>0</v>
      </c>
      <c r="BJ146" s="12" t="s">
        <v>71</v>
      </c>
      <c r="BK146" s="143">
        <f t="shared" si="29"/>
        <v>3500</v>
      </c>
      <c r="BL146" s="12" t="s">
        <v>185</v>
      </c>
      <c r="BM146" s="12" t="s">
        <v>299</v>
      </c>
    </row>
    <row r="147" spans="2:65" s="1" customFormat="1" ht="16.5" customHeight="1" x14ac:dyDescent="0.2">
      <c r="B147" s="131"/>
      <c r="C147" s="132" t="s">
        <v>300</v>
      </c>
      <c r="D147" s="132" t="s">
        <v>119</v>
      </c>
      <c r="E147" s="133" t="s">
        <v>301</v>
      </c>
      <c r="F147" s="134" t="s">
        <v>302</v>
      </c>
      <c r="G147" s="135" t="s">
        <v>180</v>
      </c>
      <c r="H147" s="136">
        <v>1</v>
      </c>
      <c r="I147" s="137">
        <v>4000</v>
      </c>
      <c r="J147" s="138">
        <f t="shared" si="20"/>
        <v>4000</v>
      </c>
      <c r="K147" s="134" t="s">
        <v>1</v>
      </c>
      <c r="L147" s="26"/>
      <c r="M147" s="139" t="s">
        <v>1</v>
      </c>
      <c r="N147" s="140" t="s">
        <v>37</v>
      </c>
      <c r="O147" s="45"/>
      <c r="P147" s="141">
        <f t="shared" si="21"/>
        <v>0</v>
      </c>
      <c r="Q147" s="141">
        <v>0</v>
      </c>
      <c r="R147" s="141">
        <f t="shared" si="22"/>
        <v>0</v>
      </c>
      <c r="S147" s="141">
        <v>0</v>
      </c>
      <c r="T147" s="142">
        <f t="shared" si="23"/>
        <v>0</v>
      </c>
      <c r="AR147" s="12" t="s">
        <v>185</v>
      </c>
      <c r="AT147" s="12" t="s">
        <v>119</v>
      </c>
      <c r="AU147" s="12" t="s">
        <v>125</v>
      </c>
      <c r="AY147" s="12" t="s">
        <v>116</v>
      </c>
      <c r="BE147" s="143">
        <f t="shared" si="24"/>
        <v>4000</v>
      </c>
      <c r="BF147" s="143">
        <f t="shared" si="25"/>
        <v>0</v>
      </c>
      <c r="BG147" s="143">
        <f t="shared" si="26"/>
        <v>0</v>
      </c>
      <c r="BH147" s="143">
        <f t="shared" si="27"/>
        <v>0</v>
      </c>
      <c r="BI147" s="143">
        <f t="shared" si="28"/>
        <v>0</v>
      </c>
      <c r="BJ147" s="12" t="s">
        <v>71</v>
      </c>
      <c r="BK147" s="143">
        <f t="shared" si="29"/>
        <v>4000</v>
      </c>
      <c r="BL147" s="12" t="s">
        <v>185</v>
      </c>
      <c r="BM147" s="12" t="s">
        <v>303</v>
      </c>
    </row>
    <row r="148" spans="2:65" s="1" customFormat="1" ht="16.5" customHeight="1" x14ac:dyDescent="0.2">
      <c r="B148" s="131"/>
      <c r="C148" s="132" t="s">
        <v>304</v>
      </c>
      <c r="D148" s="132" t="s">
        <v>119</v>
      </c>
      <c r="E148" s="133" t="s">
        <v>305</v>
      </c>
      <c r="F148" s="134" t="s">
        <v>306</v>
      </c>
      <c r="G148" s="135" t="s">
        <v>251</v>
      </c>
      <c r="H148" s="154">
        <v>88</v>
      </c>
      <c r="I148" s="137">
        <v>72</v>
      </c>
      <c r="J148" s="138">
        <f t="shared" si="20"/>
        <v>6336</v>
      </c>
      <c r="K148" s="134" t="s">
        <v>123</v>
      </c>
      <c r="L148" s="26"/>
      <c r="M148" s="139" t="s">
        <v>1</v>
      </c>
      <c r="N148" s="140" t="s">
        <v>38</v>
      </c>
      <c r="O148" s="45"/>
      <c r="P148" s="141">
        <f t="shared" si="21"/>
        <v>0</v>
      </c>
      <c r="Q148" s="141">
        <v>0</v>
      </c>
      <c r="R148" s="141">
        <f t="shared" si="22"/>
        <v>0</v>
      </c>
      <c r="S148" s="141">
        <v>0</v>
      </c>
      <c r="T148" s="142">
        <f t="shared" si="23"/>
        <v>0</v>
      </c>
      <c r="AR148" s="12" t="s">
        <v>185</v>
      </c>
      <c r="AT148" s="12" t="s">
        <v>119</v>
      </c>
      <c r="AU148" s="12" t="s">
        <v>125</v>
      </c>
      <c r="AY148" s="12" t="s">
        <v>116</v>
      </c>
      <c r="BE148" s="143">
        <f t="shared" si="24"/>
        <v>0</v>
      </c>
      <c r="BF148" s="143">
        <f t="shared" si="25"/>
        <v>6336</v>
      </c>
      <c r="BG148" s="143">
        <f t="shared" si="26"/>
        <v>0</v>
      </c>
      <c r="BH148" s="143">
        <f t="shared" si="27"/>
        <v>0</v>
      </c>
      <c r="BI148" s="143">
        <f t="shared" si="28"/>
        <v>0</v>
      </c>
      <c r="BJ148" s="12" t="s">
        <v>125</v>
      </c>
      <c r="BK148" s="143">
        <f t="shared" si="29"/>
        <v>6336</v>
      </c>
      <c r="BL148" s="12" t="s">
        <v>185</v>
      </c>
      <c r="BM148" s="12" t="s">
        <v>307</v>
      </c>
    </row>
    <row r="149" spans="2:65" s="1" customFormat="1" ht="16.5" customHeight="1" x14ac:dyDescent="0.2">
      <c r="B149" s="131"/>
      <c r="C149" s="132" t="s">
        <v>308</v>
      </c>
      <c r="D149" s="132" t="s">
        <v>119</v>
      </c>
      <c r="E149" s="133" t="s">
        <v>309</v>
      </c>
      <c r="F149" s="134" t="s">
        <v>310</v>
      </c>
      <c r="G149" s="135" t="s">
        <v>251</v>
      </c>
      <c r="H149" s="154">
        <v>88</v>
      </c>
      <c r="I149" s="137">
        <v>70</v>
      </c>
      <c r="J149" s="138">
        <f t="shared" si="20"/>
        <v>6160</v>
      </c>
      <c r="K149" s="134" t="s">
        <v>123</v>
      </c>
      <c r="L149" s="26"/>
      <c r="M149" s="139" t="s">
        <v>1</v>
      </c>
      <c r="N149" s="140" t="s">
        <v>38</v>
      </c>
      <c r="O149" s="45"/>
      <c r="P149" s="141">
        <f t="shared" si="21"/>
        <v>0</v>
      </c>
      <c r="Q149" s="141">
        <v>0</v>
      </c>
      <c r="R149" s="141">
        <f t="shared" si="22"/>
        <v>0</v>
      </c>
      <c r="S149" s="141">
        <v>0</v>
      </c>
      <c r="T149" s="142">
        <f t="shared" si="23"/>
        <v>0</v>
      </c>
      <c r="AR149" s="12" t="s">
        <v>185</v>
      </c>
      <c r="AT149" s="12" t="s">
        <v>119</v>
      </c>
      <c r="AU149" s="12" t="s">
        <v>125</v>
      </c>
      <c r="AY149" s="12" t="s">
        <v>116</v>
      </c>
      <c r="BE149" s="143">
        <f t="shared" si="24"/>
        <v>0</v>
      </c>
      <c r="BF149" s="143">
        <f t="shared" si="25"/>
        <v>6160</v>
      </c>
      <c r="BG149" s="143">
        <f t="shared" si="26"/>
        <v>0</v>
      </c>
      <c r="BH149" s="143">
        <f t="shared" si="27"/>
        <v>0</v>
      </c>
      <c r="BI149" s="143">
        <f t="shared" si="28"/>
        <v>0</v>
      </c>
      <c r="BJ149" s="12" t="s">
        <v>125</v>
      </c>
      <c r="BK149" s="143">
        <f t="shared" si="29"/>
        <v>6160</v>
      </c>
      <c r="BL149" s="12" t="s">
        <v>185</v>
      </c>
      <c r="BM149" s="12" t="s">
        <v>311</v>
      </c>
    </row>
    <row r="150" spans="2:65" s="10" customFormat="1" ht="22.9" customHeight="1" x14ac:dyDescent="0.2">
      <c r="B150" s="118"/>
      <c r="D150" s="119" t="s">
        <v>65</v>
      </c>
      <c r="E150" s="129" t="s">
        <v>312</v>
      </c>
      <c r="F150" s="129" t="s">
        <v>313</v>
      </c>
      <c r="I150" s="121"/>
      <c r="J150" s="130">
        <f>BK150</f>
        <v>35506</v>
      </c>
      <c r="L150" s="118"/>
      <c r="M150" s="123"/>
      <c r="N150" s="124"/>
      <c r="O150" s="124"/>
      <c r="P150" s="125">
        <f>SUM(P151:P166)</f>
        <v>0</v>
      </c>
      <c r="Q150" s="124"/>
      <c r="R150" s="125">
        <f>SUM(R151:R166)</f>
        <v>5.8069999999999997E-2</v>
      </c>
      <c r="S150" s="124"/>
      <c r="T150" s="126">
        <f>SUM(T151:T166)</f>
        <v>8.4170000000000009E-2</v>
      </c>
      <c r="AR150" s="119" t="s">
        <v>125</v>
      </c>
      <c r="AT150" s="127" t="s">
        <v>65</v>
      </c>
      <c r="AU150" s="127" t="s">
        <v>71</v>
      </c>
      <c r="AY150" s="119" t="s">
        <v>116</v>
      </c>
      <c r="BK150" s="128">
        <f>SUM(BK151:BK166)</f>
        <v>35506</v>
      </c>
    </row>
    <row r="151" spans="2:65" s="1" customFormat="1" ht="16.5" customHeight="1" x14ac:dyDescent="0.2">
      <c r="B151" s="131"/>
      <c r="C151" s="132" t="s">
        <v>314</v>
      </c>
      <c r="D151" s="132" t="s">
        <v>119</v>
      </c>
      <c r="E151" s="133" t="s">
        <v>315</v>
      </c>
      <c r="F151" s="134" t="s">
        <v>316</v>
      </c>
      <c r="G151" s="135" t="s">
        <v>180</v>
      </c>
      <c r="H151" s="136">
        <v>1</v>
      </c>
      <c r="I151" s="137">
        <v>185</v>
      </c>
      <c r="J151" s="138">
        <f t="shared" ref="J151:J166" si="30">ROUND(I151*H151,2)</f>
        <v>185</v>
      </c>
      <c r="K151" s="134" t="s">
        <v>123</v>
      </c>
      <c r="L151" s="26"/>
      <c r="M151" s="139" t="s">
        <v>1</v>
      </c>
      <c r="N151" s="140" t="s">
        <v>37</v>
      </c>
      <c r="O151" s="45"/>
      <c r="P151" s="141">
        <f t="shared" ref="P151:P166" si="31">O151*H151</f>
        <v>0</v>
      </c>
      <c r="Q151" s="141">
        <v>0</v>
      </c>
      <c r="R151" s="141">
        <f t="shared" ref="R151:R166" si="32">Q151*H151</f>
        <v>0</v>
      </c>
      <c r="S151" s="141">
        <v>1.933E-2</v>
      </c>
      <c r="T151" s="142">
        <f t="shared" ref="T151:T166" si="33">S151*H151</f>
        <v>1.933E-2</v>
      </c>
      <c r="AR151" s="12" t="s">
        <v>185</v>
      </c>
      <c r="AT151" s="12" t="s">
        <v>119</v>
      </c>
      <c r="AU151" s="12" t="s">
        <v>125</v>
      </c>
      <c r="AY151" s="12" t="s">
        <v>116</v>
      </c>
      <c r="BE151" s="143">
        <f t="shared" ref="BE151:BE166" si="34">IF(N151="základní",J151,0)</f>
        <v>185</v>
      </c>
      <c r="BF151" s="143">
        <f t="shared" ref="BF151:BF166" si="35">IF(N151="snížená",J151,0)</f>
        <v>0</v>
      </c>
      <c r="BG151" s="143">
        <f t="shared" ref="BG151:BG166" si="36">IF(N151="zákl. přenesená",J151,0)</f>
        <v>0</v>
      </c>
      <c r="BH151" s="143">
        <f t="shared" ref="BH151:BH166" si="37">IF(N151="sníž. přenesená",J151,0)</f>
        <v>0</v>
      </c>
      <c r="BI151" s="143">
        <f t="shared" ref="BI151:BI166" si="38">IF(N151="nulová",J151,0)</f>
        <v>0</v>
      </c>
      <c r="BJ151" s="12" t="s">
        <v>71</v>
      </c>
      <c r="BK151" s="143">
        <f t="shared" ref="BK151:BK166" si="39">ROUND(I151*H151,2)</f>
        <v>185</v>
      </c>
      <c r="BL151" s="12" t="s">
        <v>185</v>
      </c>
      <c r="BM151" s="12" t="s">
        <v>317</v>
      </c>
    </row>
    <row r="152" spans="2:65" s="1" customFormat="1" ht="16.5" customHeight="1" x14ac:dyDescent="0.2">
      <c r="B152" s="131"/>
      <c r="C152" s="132" t="s">
        <v>318</v>
      </c>
      <c r="D152" s="132" t="s">
        <v>119</v>
      </c>
      <c r="E152" s="133" t="s">
        <v>319</v>
      </c>
      <c r="F152" s="134" t="s">
        <v>320</v>
      </c>
      <c r="G152" s="135" t="s">
        <v>180</v>
      </c>
      <c r="H152" s="136">
        <v>1</v>
      </c>
      <c r="I152" s="137">
        <v>3100</v>
      </c>
      <c r="J152" s="138">
        <f t="shared" si="30"/>
        <v>3100</v>
      </c>
      <c r="K152" s="134" t="s">
        <v>123</v>
      </c>
      <c r="L152" s="26"/>
      <c r="M152" s="139" t="s">
        <v>1</v>
      </c>
      <c r="N152" s="140" t="s">
        <v>37</v>
      </c>
      <c r="O152" s="45"/>
      <c r="P152" s="141">
        <f t="shared" si="31"/>
        <v>0</v>
      </c>
      <c r="Q152" s="141">
        <v>1.4710000000000001E-2</v>
      </c>
      <c r="R152" s="141">
        <f t="shared" si="32"/>
        <v>1.4710000000000001E-2</v>
      </c>
      <c r="S152" s="141">
        <v>0</v>
      </c>
      <c r="T152" s="142">
        <f t="shared" si="33"/>
        <v>0</v>
      </c>
      <c r="AR152" s="12" t="s">
        <v>185</v>
      </c>
      <c r="AT152" s="12" t="s">
        <v>119</v>
      </c>
      <c r="AU152" s="12" t="s">
        <v>125</v>
      </c>
      <c r="AY152" s="12" t="s">
        <v>116</v>
      </c>
      <c r="BE152" s="143">
        <f t="shared" si="34"/>
        <v>3100</v>
      </c>
      <c r="BF152" s="143">
        <f t="shared" si="35"/>
        <v>0</v>
      </c>
      <c r="BG152" s="143">
        <f t="shared" si="36"/>
        <v>0</v>
      </c>
      <c r="BH152" s="143">
        <f t="shared" si="37"/>
        <v>0</v>
      </c>
      <c r="BI152" s="143">
        <f t="shared" si="38"/>
        <v>0</v>
      </c>
      <c r="BJ152" s="12" t="s">
        <v>71</v>
      </c>
      <c r="BK152" s="143">
        <f t="shared" si="39"/>
        <v>3100</v>
      </c>
      <c r="BL152" s="12" t="s">
        <v>185</v>
      </c>
      <c r="BM152" s="12" t="s">
        <v>321</v>
      </c>
    </row>
    <row r="153" spans="2:65" s="1" customFormat="1" ht="16.5" customHeight="1" x14ac:dyDescent="0.2">
      <c r="B153" s="131"/>
      <c r="C153" s="132" t="s">
        <v>322</v>
      </c>
      <c r="D153" s="132" t="s">
        <v>119</v>
      </c>
      <c r="E153" s="133" t="s">
        <v>323</v>
      </c>
      <c r="F153" s="134" t="s">
        <v>324</v>
      </c>
      <c r="G153" s="135" t="s">
        <v>180</v>
      </c>
      <c r="H153" s="136">
        <v>1</v>
      </c>
      <c r="I153" s="137">
        <v>125</v>
      </c>
      <c r="J153" s="138">
        <f t="shared" si="30"/>
        <v>125</v>
      </c>
      <c r="K153" s="134" t="s">
        <v>123</v>
      </c>
      <c r="L153" s="26"/>
      <c r="M153" s="139" t="s">
        <v>1</v>
      </c>
      <c r="N153" s="140" t="s">
        <v>37</v>
      </c>
      <c r="O153" s="45"/>
      <c r="P153" s="141">
        <f t="shared" si="31"/>
        <v>0</v>
      </c>
      <c r="Q153" s="141">
        <v>0</v>
      </c>
      <c r="R153" s="141">
        <f t="shared" si="32"/>
        <v>0</v>
      </c>
      <c r="S153" s="141">
        <v>1.9460000000000002E-2</v>
      </c>
      <c r="T153" s="142">
        <f t="shared" si="33"/>
        <v>1.9460000000000002E-2</v>
      </c>
      <c r="AR153" s="12" t="s">
        <v>185</v>
      </c>
      <c r="AT153" s="12" t="s">
        <v>119</v>
      </c>
      <c r="AU153" s="12" t="s">
        <v>125</v>
      </c>
      <c r="AY153" s="12" t="s">
        <v>116</v>
      </c>
      <c r="BE153" s="143">
        <f t="shared" si="34"/>
        <v>125</v>
      </c>
      <c r="BF153" s="143">
        <f t="shared" si="35"/>
        <v>0</v>
      </c>
      <c r="BG153" s="143">
        <f t="shared" si="36"/>
        <v>0</v>
      </c>
      <c r="BH153" s="143">
        <f t="shared" si="37"/>
        <v>0</v>
      </c>
      <c r="BI153" s="143">
        <f t="shared" si="38"/>
        <v>0</v>
      </c>
      <c r="BJ153" s="12" t="s">
        <v>71</v>
      </c>
      <c r="BK153" s="143">
        <f t="shared" si="39"/>
        <v>125</v>
      </c>
      <c r="BL153" s="12" t="s">
        <v>185</v>
      </c>
      <c r="BM153" s="12" t="s">
        <v>325</v>
      </c>
    </row>
    <row r="154" spans="2:65" s="1" customFormat="1" ht="16.5" customHeight="1" x14ac:dyDescent="0.2">
      <c r="B154" s="131"/>
      <c r="C154" s="132" t="s">
        <v>326</v>
      </c>
      <c r="D154" s="132" t="s">
        <v>119</v>
      </c>
      <c r="E154" s="133" t="s">
        <v>327</v>
      </c>
      <c r="F154" s="134" t="s">
        <v>328</v>
      </c>
      <c r="G154" s="135" t="s">
        <v>180</v>
      </c>
      <c r="H154" s="136">
        <v>1</v>
      </c>
      <c r="I154" s="137">
        <v>3570</v>
      </c>
      <c r="J154" s="138">
        <f t="shared" si="30"/>
        <v>3570</v>
      </c>
      <c r="K154" s="134" t="s">
        <v>123</v>
      </c>
      <c r="L154" s="26"/>
      <c r="M154" s="139" t="s">
        <v>1</v>
      </c>
      <c r="N154" s="140" t="s">
        <v>37</v>
      </c>
      <c r="O154" s="45"/>
      <c r="P154" s="141">
        <f t="shared" si="31"/>
        <v>0</v>
      </c>
      <c r="Q154" s="141">
        <v>1.375E-2</v>
      </c>
      <c r="R154" s="141">
        <f t="shared" si="32"/>
        <v>1.375E-2</v>
      </c>
      <c r="S154" s="141">
        <v>0</v>
      </c>
      <c r="T154" s="142">
        <f t="shared" si="33"/>
        <v>0</v>
      </c>
      <c r="AR154" s="12" t="s">
        <v>185</v>
      </c>
      <c r="AT154" s="12" t="s">
        <v>119</v>
      </c>
      <c r="AU154" s="12" t="s">
        <v>125</v>
      </c>
      <c r="AY154" s="12" t="s">
        <v>116</v>
      </c>
      <c r="BE154" s="143">
        <f t="shared" si="34"/>
        <v>3570</v>
      </c>
      <c r="BF154" s="143">
        <f t="shared" si="35"/>
        <v>0</v>
      </c>
      <c r="BG154" s="143">
        <f t="shared" si="36"/>
        <v>0</v>
      </c>
      <c r="BH154" s="143">
        <f t="shared" si="37"/>
        <v>0</v>
      </c>
      <c r="BI154" s="143">
        <f t="shared" si="38"/>
        <v>0</v>
      </c>
      <c r="BJ154" s="12" t="s">
        <v>71</v>
      </c>
      <c r="BK154" s="143">
        <f t="shared" si="39"/>
        <v>3570</v>
      </c>
      <c r="BL154" s="12" t="s">
        <v>185</v>
      </c>
      <c r="BM154" s="12" t="s">
        <v>329</v>
      </c>
    </row>
    <row r="155" spans="2:65" s="1" customFormat="1" ht="16.5" customHeight="1" x14ac:dyDescent="0.2">
      <c r="B155" s="131"/>
      <c r="C155" s="132" t="s">
        <v>330</v>
      </c>
      <c r="D155" s="132" t="s">
        <v>119</v>
      </c>
      <c r="E155" s="133" t="s">
        <v>331</v>
      </c>
      <c r="F155" s="134" t="s">
        <v>332</v>
      </c>
      <c r="G155" s="135" t="s">
        <v>180</v>
      </c>
      <c r="H155" s="136">
        <v>1</v>
      </c>
      <c r="I155" s="137">
        <v>140</v>
      </c>
      <c r="J155" s="138">
        <f t="shared" si="30"/>
        <v>140</v>
      </c>
      <c r="K155" s="134" t="s">
        <v>123</v>
      </c>
      <c r="L155" s="26"/>
      <c r="M155" s="139" t="s">
        <v>1</v>
      </c>
      <c r="N155" s="140" t="s">
        <v>37</v>
      </c>
      <c r="O155" s="45"/>
      <c r="P155" s="141">
        <f t="shared" si="31"/>
        <v>0</v>
      </c>
      <c r="Q155" s="141">
        <v>0</v>
      </c>
      <c r="R155" s="141">
        <f t="shared" si="32"/>
        <v>0</v>
      </c>
      <c r="S155" s="141">
        <v>3.2899999999999999E-2</v>
      </c>
      <c r="T155" s="142">
        <f t="shared" si="33"/>
        <v>3.2899999999999999E-2</v>
      </c>
      <c r="AR155" s="12" t="s">
        <v>185</v>
      </c>
      <c r="AT155" s="12" t="s">
        <v>119</v>
      </c>
      <c r="AU155" s="12" t="s">
        <v>125</v>
      </c>
      <c r="AY155" s="12" t="s">
        <v>116</v>
      </c>
      <c r="BE155" s="143">
        <f t="shared" si="34"/>
        <v>140</v>
      </c>
      <c r="BF155" s="143">
        <f t="shared" si="35"/>
        <v>0</v>
      </c>
      <c r="BG155" s="143">
        <f t="shared" si="36"/>
        <v>0</v>
      </c>
      <c r="BH155" s="143">
        <f t="shared" si="37"/>
        <v>0</v>
      </c>
      <c r="BI155" s="143">
        <f t="shared" si="38"/>
        <v>0</v>
      </c>
      <c r="BJ155" s="12" t="s">
        <v>71</v>
      </c>
      <c r="BK155" s="143">
        <f t="shared" si="39"/>
        <v>140</v>
      </c>
      <c r="BL155" s="12" t="s">
        <v>185</v>
      </c>
      <c r="BM155" s="12" t="s">
        <v>333</v>
      </c>
    </row>
    <row r="156" spans="2:65" s="1" customFormat="1" ht="16.5" customHeight="1" x14ac:dyDescent="0.2">
      <c r="B156" s="131"/>
      <c r="C156" s="132" t="s">
        <v>334</v>
      </c>
      <c r="D156" s="132" t="s">
        <v>119</v>
      </c>
      <c r="E156" s="133" t="s">
        <v>335</v>
      </c>
      <c r="F156" s="134" t="s">
        <v>336</v>
      </c>
      <c r="G156" s="135" t="s">
        <v>180</v>
      </c>
      <c r="H156" s="136">
        <v>1</v>
      </c>
      <c r="I156" s="137">
        <v>8013</v>
      </c>
      <c r="J156" s="138">
        <f t="shared" si="30"/>
        <v>8013</v>
      </c>
      <c r="K156" s="134" t="s">
        <v>123</v>
      </c>
      <c r="L156" s="26"/>
      <c r="M156" s="139" t="s">
        <v>1</v>
      </c>
      <c r="N156" s="140" t="s">
        <v>38</v>
      </c>
      <c r="O156" s="45"/>
      <c r="P156" s="141">
        <f t="shared" si="31"/>
        <v>0</v>
      </c>
      <c r="Q156" s="141">
        <v>1.7989999999999999E-2</v>
      </c>
      <c r="R156" s="141">
        <f t="shared" si="32"/>
        <v>1.7989999999999999E-2</v>
      </c>
      <c r="S156" s="141">
        <v>0</v>
      </c>
      <c r="T156" s="142">
        <f t="shared" si="33"/>
        <v>0</v>
      </c>
      <c r="AR156" s="12" t="s">
        <v>185</v>
      </c>
      <c r="AT156" s="12" t="s">
        <v>119</v>
      </c>
      <c r="AU156" s="12" t="s">
        <v>125</v>
      </c>
      <c r="AY156" s="12" t="s">
        <v>116</v>
      </c>
      <c r="BE156" s="143">
        <f t="shared" si="34"/>
        <v>0</v>
      </c>
      <c r="BF156" s="143">
        <f t="shared" si="35"/>
        <v>8013</v>
      </c>
      <c r="BG156" s="143">
        <f t="shared" si="36"/>
        <v>0</v>
      </c>
      <c r="BH156" s="143">
        <f t="shared" si="37"/>
        <v>0</v>
      </c>
      <c r="BI156" s="143">
        <f t="shared" si="38"/>
        <v>0</v>
      </c>
      <c r="BJ156" s="12" t="s">
        <v>125</v>
      </c>
      <c r="BK156" s="143">
        <f t="shared" si="39"/>
        <v>8013</v>
      </c>
      <c r="BL156" s="12" t="s">
        <v>185</v>
      </c>
      <c r="BM156" s="12" t="s">
        <v>337</v>
      </c>
    </row>
    <row r="157" spans="2:65" s="1" customFormat="1" ht="16.5" customHeight="1" x14ac:dyDescent="0.2">
      <c r="B157" s="131"/>
      <c r="C157" s="132" t="s">
        <v>338</v>
      </c>
      <c r="D157" s="132" t="s">
        <v>119</v>
      </c>
      <c r="E157" s="133" t="s">
        <v>339</v>
      </c>
      <c r="F157" s="134" t="s">
        <v>340</v>
      </c>
      <c r="G157" s="135" t="s">
        <v>180</v>
      </c>
      <c r="H157" s="136">
        <v>1</v>
      </c>
      <c r="I157" s="137">
        <v>575</v>
      </c>
      <c r="J157" s="138">
        <f t="shared" si="30"/>
        <v>575</v>
      </c>
      <c r="K157" s="134" t="s">
        <v>1</v>
      </c>
      <c r="L157" s="26"/>
      <c r="M157" s="139" t="s">
        <v>1</v>
      </c>
      <c r="N157" s="140" t="s">
        <v>37</v>
      </c>
      <c r="O157" s="45"/>
      <c r="P157" s="141">
        <f t="shared" si="31"/>
        <v>0</v>
      </c>
      <c r="Q157" s="141">
        <v>0</v>
      </c>
      <c r="R157" s="141">
        <f t="shared" si="32"/>
        <v>0</v>
      </c>
      <c r="S157" s="141">
        <v>9.1999999999999998E-3</v>
      </c>
      <c r="T157" s="142">
        <f t="shared" si="33"/>
        <v>9.1999999999999998E-3</v>
      </c>
      <c r="AR157" s="12" t="s">
        <v>185</v>
      </c>
      <c r="AT157" s="12" t="s">
        <v>119</v>
      </c>
      <c r="AU157" s="12" t="s">
        <v>125</v>
      </c>
      <c r="AY157" s="12" t="s">
        <v>116</v>
      </c>
      <c r="BE157" s="143">
        <f t="shared" si="34"/>
        <v>575</v>
      </c>
      <c r="BF157" s="143">
        <f t="shared" si="35"/>
        <v>0</v>
      </c>
      <c r="BG157" s="143">
        <f t="shared" si="36"/>
        <v>0</v>
      </c>
      <c r="BH157" s="143">
        <f t="shared" si="37"/>
        <v>0</v>
      </c>
      <c r="BI157" s="143">
        <f t="shared" si="38"/>
        <v>0</v>
      </c>
      <c r="BJ157" s="12" t="s">
        <v>71</v>
      </c>
      <c r="BK157" s="143">
        <f t="shared" si="39"/>
        <v>575</v>
      </c>
      <c r="BL157" s="12" t="s">
        <v>185</v>
      </c>
      <c r="BM157" s="12" t="s">
        <v>341</v>
      </c>
    </row>
    <row r="158" spans="2:65" s="1" customFormat="1" ht="16.5" customHeight="1" x14ac:dyDescent="0.2">
      <c r="B158" s="131"/>
      <c r="C158" s="132" t="s">
        <v>342</v>
      </c>
      <c r="D158" s="132" t="s">
        <v>119</v>
      </c>
      <c r="E158" s="133" t="s">
        <v>343</v>
      </c>
      <c r="F158" s="134" t="s">
        <v>344</v>
      </c>
      <c r="G158" s="135" t="s">
        <v>180</v>
      </c>
      <c r="H158" s="136">
        <v>1</v>
      </c>
      <c r="I158" s="137">
        <v>3350</v>
      </c>
      <c r="J158" s="138">
        <f t="shared" si="30"/>
        <v>3350</v>
      </c>
      <c r="K158" s="134" t="s">
        <v>1</v>
      </c>
      <c r="L158" s="26"/>
      <c r="M158" s="139" t="s">
        <v>1</v>
      </c>
      <c r="N158" s="140" t="s">
        <v>37</v>
      </c>
      <c r="O158" s="45"/>
      <c r="P158" s="141">
        <f t="shared" si="31"/>
        <v>0</v>
      </c>
      <c r="Q158" s="141">
        <v>4.9300000000000004E-3</v>
      </c>
      <c r="R158" s="141">
        <f t="shared" si="32"/>
        <v>4.9300000000000004E-3</v>
      </c>
      <c r="S158" s="141">
        <v>0</v>
      </c>
      <c r="T158" s="142">
        <f t="shared" si="33"/>
        <v>0</v>
      </c>
      <c r="AR158" s="12" t="s">
        <v>185</v>
      </c>
      <c r="AT158" s="12" t="s">
        <v>119</v>
      </c>
      <c r="AU158" s="12" t="s">
        <v>125</v>
      </c>
      <c r="AY158" s="12" t="s">
        <v>116</v>
      </c>
      <c r="BE158" s="143">
        <f t="shared" si="34"/>
        <v>3350</v>
      </c>
      <c r="BF158" s="143">
        <f t="shared" si="35"/>
        <v>0</v>
      </c>
      <c r="BG158" s="143">
        <f t="shared" si="36"/>
        <v>0</v>
      </c>
      <c r="BH158" s="143">
        <f t="shared" si="37"/>
        <v>0</v>
      </c>
      <c r="BI158" s="143">
        <f t="shared" si="38"/>
        <v>0</v>
      </c>
      <c r="BJ158" s="12" t="s">
        <v>71</v>
      </c>
      <c r="BK158" s="143">
        <f t="shared" si="39"/>
        <v>3350</v>
      </c>
      <c r="BL158" s="12" t="s">
        <v>185</v>
      </c>
      <c r="BM158" s="12" t="s">
        <v>345</v>
      </c>
    </row>
    <row r="159" spans="2:65" s="1" customFormat="1" ht="16.5" customHeight="1" x14ac:dyDescent="0.2">
      <c r="B159" s="131"/>
      <c r="C159" s="132" t="s">
        <v>346</v>
      </c>
      <c r="D159" s="132" t="s">
        <v>119</v>
      </c>
      <c r="E159" s="133" t="s">
        <v>347</v>
      </c>
      <c r="F159" s="134" t="s">
        <v>348</v>
      </c>
      <c r="G159" s="135" t="s">
        <v>144</v>
      </c>
      <c r="H159" s="136">
        <v>1</v>
      </c>
      <c r="I159" s="137">
        <v>974</v>
      </c>
      <c r="J159" s="138">
        <f t="shared" si="30"/>
        <v>974</v>
      </c>
      <c r="K159" s="134" t="s">
        <v>1</v>
      </c>
      <c r="L159" s="26"/>
      <c r="M159" s="139" t="s">
        <v>1</v>
      </c>
      <c r="N159" s="140" t="s">
        <v>37</v>
      </c>
      <c r="O159" s="45"/>
      <c r="P159" s="141">
        <f t="shared" si="31"/>
        <v>0</v>
      </c>
      <c r="Q159" s="141">
        <v>1.09E-3</v>
      </c>
      <c r="R159" s="141">
        <f t="shared" si="32"/>
        <v>1.09E-3</v>
      </c>
      <c r="S159" s="141">
        <v>0</v>
      </c>
      <c r="T159" s="142">
        <f t="shared" si="33"/>
        <v>0</v>
      </c>
      <c r="AR159" s="12" t="s">
        <v>185</v>
      </c>
      <c r="AT159" s="12" t="s">
        <v>119</v>
      </c>
      <c r="AU159" s="12" t="s">
        <v>125</v>
      </c>
      <c r="AY159" s="12" t="s">
        <v>116</v>
      </c>
      <c r="BE159" s="143">
        <f t="shared" si="34"/>
        <v>974</v>
      </c>
      <c r="BF159" s="143">
        <f t="shared" si="35"/>
        <v>0</v>
      </c>
      <c r="BG159" s="143">
        <f t="shared" si="36"/>
        <v>0</v>
      </c>
      <c r="BH159" s="143">
        <f t="shared" si="37"/>
        <v>0</v>
      </c>
      <c r="BI159" s="143">
        <f t="shared" si="38"/>
        <v>0</v>
      </c>
      <c r="BJ159" s="12" t="s">
        <v>71</v>
      </c>
      <c r="BK159" s="143">
        <f t="shared" si="39"/>
        <v>974</v>
      </c>
      <c r="BL159" s="12" t="s">
        <v>185</v>
      </c>
      <c r="BM159" s="12" t="s">
        <v>349</v>
      </c>
    </row>
    <row r="160" spans="2:65" s="1" customFormat="1" ht="16.5" customHeight="1" x14ac:dyDescent="0.2">
      <c r="B160" s="131"/>
      <c r="C160" s="132" t="s">
        <v>350</v>
      </c>
      <c r="D160" s="132" t="s">
        <v>119</v>
      </c>
      <c r="E160" s="133" t="s">
        <v>351</v>
      </c>
      <c r="F160" s="134" t="s">
        <v>352</v>
      </c>
      <c r="G160" s="135" t="s">
        <v>180</v>
      </c>
      <c r="H160" s="136">
        <v>1</v>
      </c>
      <c r="I160" s="137">
        <v>70</v>
      </c>
      <c r="J160" s="138">
        <f t="shared" si="30"/>
        <v>70</v>
      </c>
      <c r="K160" s="134" t="s">
        <v>123</v>
      </c>
      <c r="L160" s="26"/>
      <c r="M160" s="139" t="s">
        <v>1</v>
      </c>
      <c r="N160" s="140" t="s">
        <v>37</v>
      </c>
      <c r="O160" s="45"/>
      <c r="P160" s="141">
        <f t="shared" si="31"/>
        <v>0</v>
      </c>
      <c r="Q160" s="141">
        <v>0</v>
      </c>
      <c r="R160" s="141">
        <f t="shared" si="32"/>
        <v>0</v>
      </c>
      <c r="S160" s="141">
        <v>1.56E-3</v>
      </c>
      <c r="T160" s="142">
        <f t="shared" si="33"/>
        <v>1.56E-3</v>
      </c>
      <c r="AR160" s="12" t="s">
        <v>185</v>
      </c>
      <c r="AT160" s="12" t="s">
        <v>119</v>
      </c>
      <c r="AU160" s="12" t="s">
        <v>125</v>
      </c>
      <c r="AY160" s="12" t="s">
        <v>116</v>
      </c>
      <c r="BE160" s="143">
        <f t="shared" si="34"/>
        <v>70</v>
      </c>
      <c r="BF160" s="143">
        <f t="shared" si="35"/>
        <v>0</v>
      </c>
      <c r="BG160" s="143">
        <f t="shared" si="36"/>
        <v>0</v>
      </c>
      <c r="BH160" s="143">
        <f t="shared" si="37"/>
        <v>0</v>
      </c>
      <c r="BI160" s="143">
        <f t="shared" si="38"/>
        <v>0</v>
      </c>
      <c r="BJ160" s="12" t="s">
        <v>71</v>
      </c>
      <c r="BK160" s="143">
        <f t="shared" si="39"/>
        <v>70</v>
      </c>
      <c r="BL160" s="12" t="s">
        <v>185</v>
      </c>
      <c r="BM160" s="12" t="s">
        <v>353</v>
      </c>
    </row>
    <row r="161" spans="2:65" s="1" customFormat="1" ht="16.5" customHeight="1" x14ac:dyDescent="0.2">
      <c r="B161" s="131"/>
      <c r="C161" s="132" t="s">
        <v>354</v>
      </c>
      <c r="D161" s="132" t="s">
        <v>119</v>
      </c>
      <c r="E161" s="133" t="s">
        <v>355</v>
      </c>
      <c r="F161" s="134" t="s">
        <v>356</v>
      </c>
      <c r="G161" s="135" t="s">
        <v>180</v>
      </c>
      <c r="H161" s="136">
        <v>2</v>
      </c>
      <c r="I161" s="137">
        <v>85</v>
      </c>
      <c r="J161" s="138">
        <f t="shared" si="30"/>
        <v>170</v>
      </c>
      <c r="K161" s="134" t="s">
        <v>123</v>
      </c>
      <c r="L161" s="26"/>
      <c r="M161" s="139" t="s">
        <v>1</v>
      </c>
      <c r="N161" s="140" t="s">
        <v>37</v>
      </c>
      <c r="O161" s="45"/>
      <c r="P161" s="141">
        <f t="shared" si="31"/>
        <v>0</v>
      </c>
      <c r="Q161" s="141">
        <v>0</v>
      </c>
      <c r="R161" s="141">
        <f t="shared" si="32"/>
        <v>0</v>
      </c>
      <c r="S161" s="141">
        <v>8.5999999999999998E-4</v>
      </c>
      <c r="T161" s="142">
        <f t="shared" si="33"/>
        <v>1.72E-3</v>
      </c>
      <c r="AR161" s="12" t="s">
        <v>185</v>
      </c>
      <c r="AT161" s="12" t="s">
        <v>119</v>
      </c>
      <c r="AU161" s="12" t="s">
        <v>125</v>
      </c>
      <c r="AY161" s="12" t="s">
        <v>116</v>
      </c>
      <c r="BE161" s="143">
        <f t="shared" si="34"/>
        <v>170</v>
      </c>
      <c r="BF161" s="143">
        <f t="shared" si="35"/>
        <v>0</v>
      </c>
      <c r="BG161" s="143">
        <f t="shared" si="36"/>
        <v>0</v>
      </c>
      <c r="BH161" s="143">
        <f t="shared" si="37"/>
        <v>0</v>
      </c>
      <c r="BI161" s="143">
        <f t="shared" si="38"/>
        <v>0</v>
      </c>
      <c r="BJ161" s="12" t="s">
        <v>71</v>
      </c>
      <c r="BK161" s="143">
        <f t="shared" si="39"/>
        <v>170</v>
      </c>
      <c r="BL161" s="12" t="s">
        <v>185</v>
      </c>
      <c r="BM161" s="12" t="s">
        <v>357</v>
      </c>
    </row>
    <row r="162" spans="2:65" s="1" customFormat="1" ht="16.5" customHeight="1" x14ac:dyDescent="0.2">
      <c r="B162" s="131"/>
      <c r="C162" s="132" t="s">
        <v>358</v>
      </c>
      <c r="D162" s="132" t="s">
        <v>119</v>
      </c>
      <c r="E162" s="133" t="s">
        <v>359</v>
      </c>
      <c r="F162" s="134" t="s">
        <v>360</v>
      </c>
      <c r="G162" s="135" t="s">
        <v>180</v>
      </c>
      <c r="H162" s="136">
        <v>1</v>
      </c>
      <c r="I162" s="137">
        <v>1350</v>
      </c>
      <c r="J162" s="138">
        <f t="shared" si="30"/>
        <v>1350</v>
      </c>
      <c r="K162" s="134" t="s">
        <v>123</v>
      </c>
      <c r="L162" s="26"/>
      <c r="M162" s="139" t="s">
        <v>1</v>
      </c>
      <c r="N162" s="140" t="s">
        <v>37</v>
      </c>
      <c r="O162" s="45"/>
      <c r="P162" s="141">
        <f t="shared" si="31"/>
        <v>0</v>
      </c>
      <c r="Q162" s="141">
        <v>1.8E-3</v>
      </c>
      <c r="R162" s="141">
        <f t="shared" si="32"/>
        <v>1.8E-3</v>
      </c>
      <c r="S162" s="141">
        <v>0</v>
      </c>
      <c r="T162" s="142">
        <f t="shared" si="33"/>
        <v>0</v>
      </c>
      <c r="AR162" s="12" t="s">
        <v>185</v>
      </c>
      <c r="AT162" s="12" t="s">
        <v>119</v>
      </c>
      <c r="AU162" s="12" t="s">
        <v>125</v>
      </c>
      <c r="AY162" s="12" t="s">
        <v>116</v>
      </c>
      <c r="BE162" s="143">
        <f t="shared" si="34"/>
        <v>1350</v>
      </c>
      <c r="BF162" s="143">
        <f t="shared" si="35"/>
        <v>0</v>
      </c>
      <c r="BG162" s="143">
        <f t="shared" si="36"/>
        <v>0</v>
      </c>
      <c r="BH162" s="143">
        <f t="shared" si="37"/>
        <v>0</v>
      </c>
      <c r="BI162" s="143">
        <f t="shared" si="38"/>
        <v>0</v>
      </c>
      <c r="BJ162" s="12" t="s">
        <v>71</v>
      </c>
      <c r="BK162" s="143">
        <f t="shared" si="39"/>
        <v>1350</v>
      </c>
      <c r="BL162" s="12" t="s">
        <v>185</v>
      </c>
      <c r="BM162" s="12" t="s">
        <v>361</v>
      </c>
    </row>
    <row r="163" spans="2:65" s="1" customFormat="1" ht="16.5" customHeight="1" x14ac:dyDescent="0.2">
      <c r="B163" s="131"/>
      <c r="C163" s="132" t="s">
        <v>362</v>
      </c>
      <c r="D163" s="132" t="s">
        <v>119</v>
      </c>
      <c r="E163" s="133" t="s">
        <v>363</v>
      </c>
      <c r="F163" s="134" t="s">
        <v>364</v>
      </c>
      <c r="G163" s="135" t="s">
        <v>180</v>
      </c>
      <c r="H163" s="136">
        <v>1</v>
      </c>
      <c r="I163" s="137">
        <v>1150</v>
      </c>
      <c r="J163" s="138">
        <f t="shared" si="30"/>
        <v>1150</v>
      </c>
      <c r="K163" s="134" t="s">
        <v>1</v>
      </c>
      <c r="L163" s="26"/>
      <c r="M163" s="139" t="s">
        <v>1</v>
      </c>
      <c r="N163" s="140" t="s">
        <v>37</v>
      </c>
      <c r="O163" s="45"/>
      <c r="P163" s="141">
        <f t="shared" si="31"/>
        <v>0</v>
      </c>
      <c r="Q163" s="141">
        <v>1.8400000000000001E-3</v>
      </c>
      <c r="R163" s="141">
        <f t="shared" si="32"/>
        <v>1.8400000000000001E-3</v>
      </c>
      <c r="S163" s="141">
        <v>0</v>
      </c>
      <c r="T163" s="142">
        <f t="shared" si="33"/>
        <v>0</v>
      </c>
      <c r="AR163" s="12" t="s">
        <v>185</v>
      </c>
      <c r="AT163" s="12" t="s">
        <v>119</v>
      </c>
      <c r="AU163" s="12" t="s">
        <v>125</v>
      </c>
      <c r="AY163" s="12" t="s">
        <v>116</v>
      </c>
      <c r="BE163" s="143">
        <f t="shared" si="34"/>
        <v>1150</v>
      </c>
      <c r="BF163" s="143">
        <f t="shared" si="35"/>
        <v>0</v>
      </c>
      <c r="BG163" s="143">
        <f t="shared" si="36"/>
        <v>0</v>
      </c>
      <c r="BH163" s="143">
        <f t="shared" si="37"/>
        <v>0</v>
      </c>
      <c r="BI163" s="143">
        <f t="shared" si="38"/>
        <v>0</v>
      </c>
      <c r="BJ163" s="12" t="s">
        <v>71</v>
      </c>
      <c r="BK163" s="143">
        <f t="shared" si="39"/>
        <v>1150</v>
      </c>
      <c r="BL163" s="12" t="s">
        <v>185</v>
      </c>
      <c r="BM163" s="12" t="s">
        <v>365</v>
      </c>
    </row>
    <row r="164" spans="2:65" s="1" customFormat="1" ht="16.5" customHeight="1" x14ac:dyDescent="0.2">
      <c r="B164" s="131"/>
      <c r="C164" s="132" t="s">
        <v>366</v>
      </c>
      <c r="D164" s="132" t="s">
        <v>119</v>
      </c>
      <c r="E164" s="133" t="s">
        <v>367</v>
      </c>
      <c r="F164" s="134" t="s">
        <v>368</v>
      </c>
      <c r="G164" s="135" t="s">
        <v>180</v>
      </c>
      <c r="H164" s="136">
        <v>1</v>
      </c>
      <c r="I164" s="137">
        <v>1800</v>
      </c>
      <c r="J164" s="138">
        <f t="shared" si="30"/>
        <v>1800</v>
      </c>
      <c r="K164" s="134" t="s">
        <v>123</v>
      </c>
      <c r="L164" s="26"/>
      <c r="M164" s="139" t="s">
        <v>1</v>
      </c>
      <c r="N164" s="140" t="s">
        <v>38</v>
      </c>
      <c r="O164" s="45"/>
      <c r="P164" s="141">
        <f t="shared" si="31"/>
        <v>0</v>
      </c>
      <c r="Q164" s="141">
        <v>1.9599999999999999E-3</v>
      </c>
      <c r="R164" s="141">
        <f t="shared" si="32"/>
        <v>1.9599999999999999E-3</v>
      </c>
      <c r="S164" s="141">
        <v>0</v>
      </c>
      <c r="T164" s="142">
        <f t="shared" si="33"/>
        <v>0</v>
      </c>
      <c r="AR164" s="12" t="s">
        <v>185</v>
      </c>
      <c r="AT164" s="12" t="s">
        <v>119</v>
      </c>
      <c r="AU164" s="12" t="s">
        <v>125</v>
      </c>
      <c r="AY164" s="12" t="s">
        <v>116</v>
      </c>
      <c r="BE164" s="143">
        <f t="shared" si="34"/>
        <v>0</v>
      </c>
      <c r="BF164" s="143">
        <f t="shared" si="35"/>
        <v>1800</v>
      </c>
      <c r="BG164" s="143">
        <f t="shared" si="36"/>
        <v>0</v>
      </c>
      <c r="BH164" s="143">
        <f t="shared" si="37"/>
        <v>0</v>
      </c>
      <c r="BI164" s="143">
        <f t="shared" si="38"/>
        <v>0</v>
      </c>
      <c r="BJ164" s="12" t="s">
        <v>125</v>
      </c>
      <c r="BK164" s="143">
        <f t="shared" si="39"/>
        <v>1800</v>
      </c>
      <c r="BL164" s="12" t="s">
        <v>185</v>
      </c>
      <c r="BM164" s="12" t="s">
        <v>369</v>
      </c>
    </row>
    <row r="165" spans="2:65" s="1" customFormat="1" ht="16.5" customHeight="1" x14ac:dyDescent="0.2">
      <c r="B165" s="131"/>
      <c r="C165" s="132" t="s">
        <v>370</v>
      </c>
      <c r="D165" s="132" t="s">
        <v>119</v>
      </c>
      <c r="E165" s="133" t="s">
        <v>371</v>
      </c>
      <c r="F165" s="134" t="s">
        <v>372</v>
      </c>
      <c r="G165" s="135" t="s">
        <v>251</v>
      </c>
      <c r="H165" s="154">
        <v>77</v>
      </c>
      <c r="I165" s="137">
        <v>72</v>
      </c>
      <c r="J165" s="138">
        <f t="shared" si="30"/>
        <v>5544</v>
      </c>
      <c r="K165" s="134" t="s">
        <v>123</v>
      </c>
      <c r="L165" s="26"/>
      <c r="M165" s="139" t="s">
        <v>1</v>
      </c>
      <c r="N165" s="140" t="s">
        <v>38</v>
      </c>
      <c r="O165" s="45"/>
      <c r="P165" s="141">
        <f t="shared" si="31"/>
        <v>0</v>
      </c>
      <c r="Q165" s="141">
        <v>0</v>
      </c>
      <c r="R165" s="141">
        <f t="shared" si="32"/>
        <v>0</v>
      </c>
      <c r="S165" s="141">
        <v>0</v>
      </c>
      <c r="T165" s="142">
        <f t="shared" si="33"/>
        <v>0</v>
      </c>
      <c r="AR165" s="12" t="s">
        <v>185</v>
      </c>
      <c r="AT165" s="12" t="s">
        <v>119</v>
      </c>
      <c r="AU165" s="12" t="s">
        <v>125</v>
      </c>
      <c r="AY165" s="12" t="s">
        <v>116</v>
      </c>
      <c r="BE165" s="143">
        <f t="shared" si="34"/>
        <v>0</v>
      </c>
      <c r="BF165" s="143">
        <f t="shared" si="35"/>
        <v>5544</v>
      </c>
      <c r="BG165" s="143">
        <f t="shared" si="36"/>
        <v>0</v>
      </c>
      <c r="BH165" s="143">
        <f t="shared" si="37"/>
        <v>0</v>
      </c>
      <c r="BI165" s="143">
        <f t="shared" si="38"/>
        <v>0</v>
      </c>
      <c r="BJ165" s="12" t="s">
        <v>125</v>
      </c>
      <c r="BK165" s="143">
        <f t="shared" si="39"/>
        <v>5544</v>
      </c>
      <c r="BL165" s="12" t="s">
        <v>185</v>
      </c>
      <c r="BM165" s="12" t="s">
        <v>373</v>
      </c>
    </row>
    <row r="166" spans="2:65" s="1" customFormat="1" ht="16.5" customHeight="1" x14ac:dyDescent="0.2">
      <c r="B166" s="131"/>
      <c r="C166" s="132" t="s">
        <v>374</v>
      </c>
      <c r="D166" s="132" t="s">
        <v>119</v>
      </c>
      <c r="E166" s="133" t="s">
        <v>375</v>
      </c>
      <c r="F166" s="134" t="s">
        <v>376</v>
      </c>
      <c r="G166" s="135" t="s">
        <v>251</v>
      </c>
      <c r="H166" s="154">
        <v>77</v>
      </c>
      <c r="I166" s="137">
        <v>70</v>
      </c>
      <c r="J166" s="138">
        <f t="shared" si="30"/>
        <v>5390</v>
      </c>
      <c r="K166" s="134" t="s">
        <v>123</v>
      </c>
      <c r="L166" s="26"/>
      <c r="M166" s="139" t="s">
        <v>1</v>
      </c>
      <c r="N166" s="140" t="s">
        <v>38</v>
      </c>
      <c r="O166" s="45"/>
      <c r="P166" s="141">
        <f t="shared" si="31"/>
        <v>0</v>
      </c>
      <c r="Q166" s="141">
        <v>0</v>
      </c>
      <c r="R166" s="141">
        <f t="shared" si="32"/>
        <v>0</v>
      </c>
      <c r="S166" s="141">
        <v>0</v>
      </c>
      <c r="T166" s="142">
        <f t="shared" si="33"/>
        <v>0</v>
      </c>
      <c r="AR166" s="12" t="s">
        <v>185</v>
      </c>
      <c r="AT166" s="12" t="s">
        <v>119</v>
      </c>
      <c r="AU166" s="12" t="s">
        <v>125</v>
      </c>
      <c r="AY166" s="12" t="s">
        <v>116</v>
      </c>
      <c r="BE166" s="143">
        <f t="shared" si="34"/>
        <v>0</v>
      </c>
      <c r="BF166" s="143">
        <f t="shared" si="35"/>
        <v>5390</v>
      </c>
      <c r="BG166" s="143">
        <f t="shared" si="36"/>
        <v>0</v>
      </c>
      <c r="BH166" s="143">
        <f t="shared" si="37"/>
        <v>0</v>
      </c>
      <c r="BI166" s="143">
        <f t="shared" si="38"/>
        <v>0</v>
      </c>
      <c r="BJ166" s="12" t="s">
        <v>125</v>
      </c>
      <c r="BK166" s="143">
        <f t="shared" si="39"/>
        <v>5390</v>
      </c>
      <c r="BL166" s="12" t="s">
        <v>185</v>
      </c>
      <c r="BM166" s="12" t="s">
        <v>377</v>
      </c>
    </row>
    <row r="167" spans="2:65" s="10" customFormat="1" ht="22.9" customHeight="1" x14ac:dyDescent="0.2">
      <c r="B167" s="118"/>
      <c r="D167" s="119" t="s">
        <v>65</v>
      </c>
      <c r="E167" s="129" t="s">
        <v>378</v>
      </c>
      <c r="F167" s="129" t="s">
        <v>379</v>
      </c>
      <c r="I167" s="121"/>
      <c r="J167" s="130">
        <f>BK167</f>
        <v>7000</v>
      </c>
      <c r="L167" s="118"/>
      <c r="M167" s="123"/>
      <c r="N167" s="124"/>
      <c r="O167" s="124"/>
      <c r="P167" s="125">
        <f>P168</f>
        <v>0</v>
      </c>
      <c r="Q167" s="124"/>
      <c r="R167" s="125">
        <f>R168</f>
        <v>0</v>
      </c>
      <c r="S167" s="124"/>
      <c r="T167" s="126">
        <f>T168</f>
        <v>0</v>
      </c>
      <c r="AR167" s="119" t="s">
        <v>125</v>
      </c>
      <c r="AT167" s="127" t="s">
        <v>65</v>
      </c>
      <c r="AU167" s="127" t="s">
        <v>71</v>
      </c>
      <c r="AY167" s="119" t="s">
        <v>116</v>
      </c>
      <c r="BK167" s="128">
        <f>BK168</f>
        <v>7000</v>
      </c>
    </row>
    <row r="168" spans="2:65" s="1" customFormat="1" ht="16.5" customHeight="1" x14ac:dyDescent="0.2">
      <c r="B168" s="131"/>
      <c r="C168" s="132" t="s">
        <v>380</v>
      </c>
      <c r="D168" s="132" t="s">
        <v>119</v>
      </c>
      <c r="E168" s="133" t="s">
        <v>381</v>
      </c>
      <c r="F168" s="134" t="s">
        <v>382</v>
      </c>
      <c r="G168" s="135" t="s">
        <v>180</v>
      </c>
      <c r="H168" s="136">
        <v>4</v>
      </c>
      <c r="I168" s="137">
        <v>1750</v>
      </c>
      <c r="J168" s="138">
        <f>ROUND(I168*H168,2)</f>
        <v>7000</v>
      </c>
      <c r="K168" s="134" t="s">
        <v>1</v>
      </c>
      <c r="L168" s="26"/>
      <c r="M168" s="139" t="s">
        <v>1</v>
      </c>
      <c r="N168" s="140" t="s">
        <v>37</v>
      </c>
      <c r="O168" s="45"/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AR168" s="12" t="s">
        <v>185</v>
      </c>
      <c r="AT168" s="12" t="s">
        <v>119</v>
      </c>
      <c r="AU168" s="12" t="s">
        <v>125</v>
      </c>
      <c r="AY168" s="12" t="s">
        <v>116</v>
      </c>
      <c r="BE168" s="143">
        <f>IF(N168="základní",J168,0)</f>
        <v>7000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2" t="s">
        <v>71</v>
      </c>
      <c r="BK168" s="143">
        <f>ROUND(I168*H168,2)</f>
        <v>7000</v>
      </c>
      <c r="BL168" s="12" t="s">
        <v>185</v>
      </c>
      <c r="BM168" s="12" t="s">
        <v>383</v>
      </c>
    </row>
    <row r="169" spans="2:65" s="10" customFormat="1" ht="22.9" customHeight="1" x14ac:dyDescent="0.2">
      <c r="B169" s="118"/>
      <c r="D169" s="119" t="s">
        <v>65</v>
      </c>
      <c r="E169" s="129" t="s">
        <v>384</v>
      </c>
      <c r="F169" s="129" t="s">
        <v>385</v>
      </c>
      <c r="I169" s="121"/>
      <c r="J169" s="130">
        <f>BK169</f>
        <v>92970.18</v>
      </c>
      <c r="L169" s="118"/>
      <c r="M169" s="123"/>
      <c r="N169" s="124"/>
      <c r="O169" s="124"/>
      <c r="P169" s="125">
        <f>SUM(P170:P173)</f>
        <v>0</v>
      </c>
      <c r="Q169" s="124"/>
      <c r="R169" s="125">
        <f>SUM(R170:R173)</f>
        <v>0</v>
      </c>
      <c r="S169" s="124"/>
      <c r="T169" s="126">
        <f>SUM(T170:T173)</f>
        <v>0</v>
      </c>
      <c r="AR169" s="119" t="s">
        <v>125</v>
      </c>
      <c r="AT169" s="127" t="s">
        <v>65</v>
      </c>
      <c r="AU169" s="127" t="s">
        <v>71</v>
      </c>
      <c r="AY169" s="119" t="s">
        <v>116</v>
      </c>
      <c r="BK169" s="128">
        <f>SUM(BK170:BK173)</f>
        <v>92970.18</v>
      </c>
    </row>
    <row r="170" spans="2:65" s="1" customFormat="1" ht="16.5" customHeight="1" x14ac:dyDescent="0.2">
      <c r="B170" s="131"/>
      <c r="C170" s="132" t="s">
        <v>386</v>
      </c>
      <c r="D170" s="132" t="s">
        <v>119</v>
      </c>
      <c r="E170" s="133" t="s">
        <v>387</v>
      </c>
      <c r="F170" s="134" t="s">
        <v>388</v>
      </c>
      <c r="G170" s="135" t="s">
        <v>180</v>
      </c>
      <c r="H170" s="136">
        <v>1</v>
      </c>
      <c r="I170" s="137">
        <v>515</v>
      </c>
      <c r="J170" s="138">
        <f>ROUND(I170*H170,2)</f>
        <v>515</v>
      </c>
      <c r="K170" s="134" t="s">
        <v>1</v>
      </c>
      <c r="L170" s="26"/>
      <c r="M170" s="139" t="s">
        <v>1</v>
      </c>
      <c r="N170" s="140" t="s">
        <v>37</v>
      </c>
      <c r="O170" s="45"/>
      <c r="P170" s="141">
        <f>O170*H170</f>
        <v>0</v>
      </c>
      <c r="Q170" s="141">
        <v>0</v>
      </c>
      <c r="R170" s="141">
        <f>Q170*H170</f>
        <v>0</v>
      </c>
      <c r="S170" s="141">
        <v>0</v>
      </c>
      <c r="T170" s="142">
        <f>S170*H170</f>
        <v>0</v>
      </c>
      <c r="AR170" s="12" t="s">
        <v>185</v>
      </c>
      <c r="AT170" s="12" t="s">
        <v>119</v>
      </c>
      <c r="AU170" s="12" t="s">
        <v>125</v>
      </c>
      <c r="AY170" s="12" t="s">
        <v>116</v>
      </c>
      <c r="BE170" s="143">
        <f>IF(N170="základní",J170,0)</f>
        <v>515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2" t="s">
        <v>71</v>
      </c>
      <c r="BK170" s="143">
        <f>ROUND(I170*H170,2)</f>
        <v>515</v>
      </c>
      <c r="BL170" s="12" t="s">
        <v>185</v>
      </c>
      <c r="BM170" s="12" t="s">
        <v>389</v>
      </c>
    </row>
    <row r="171" spans="2:65" s="1" customFormat="1" ht="16.5" customHeight="1" x14ac:dyDescent="0.2">
      <c r="B171" s="131"/>
      <c r="C171" s="132" t="s">
        <v>390</v>
      </c>
      <c r="D171" s="132" t="s">
        <v>119</v>
      </c>
      <c r="E171" s="133" t="s">
        <v>391</v>
      </c>
      <c r="F171" s="134" t="s">
        <v>392</v>
      </c>
      <c r="G171" s="135" t="s">
        <v>180</v>
      </c>
      <c r="H171" s="136">
        <v>1</v>
      </c>
      <c r="I171" s="137">
        <v>81605.179999999993</v>
      </c>
      <c r="J171" s="138">
        <f>ROUND(I171*H171,2)</f>
        <v>81605.179999999993</v>
      </c>
      <c r="K171" s="134" t="s">
        <v>1</v>
      </c>
      <c r="L171" s="26"/>
      <c r="M171" s="139" t="s">
        <v>1</v>
      </c>
      <c r="N171" s="140" t="s">
        <v>38</v>
      </c>
      <c r="O171" s="45"/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2" t="s">
        <v>185</v>
      </c>
      <c r="AT171" s="12" t="s">
        <v>119</v>
      </c>
      <c r="AU171" s="12" t="s">
        <v>125</v>
      </c>
      <c r="AY171" s="12" t="s">
        <v>116</v>
      </c>
      <c r="BE171" s="143">
        <f>IF(N171="základní",J171,0)</f>
        <v>0</v>
      </c>
      <c r="BF171" s="143">
        <f>IF(N171="snížená",J171,0)</f>
        <v>81605.179999999993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2" t="s">
        <v>125</v>
      </c>
      <c r="BK171" s="143">
        <f>ROUND(I171*H171,2)</f>
        <v>81605.179999999993</v>
      </c>
      <c r="BL171" s="12" t="s">
        <v>185</v>
      </c>
      <c r="BM171" s="12" t="s">
        <v>393</v>
      </c>
    </row>
    <row r="172" spans="2:65" s="1" customFormat="1" ht="16.5" customHeight="1" x14ac:dyDescent="0.2">
      <c r="B172" s="131"/>
      <c r="C172" s="132" t="s">
        <v>394</v>
      </c>
      <c r="D172" s="132" t="s">
        <v>119</v>
      </c>
      <c r="E172" s="133" t="s">
        <v>395</v>
      </c>
      <c r="F172" s="134" t="s">
        <v>396</v>
      </c>
      <c r="G172" s="135" t="s">
        <v>180</v>
      </c>
      <c r="H172" s="136">
        <v>1</v>
      </c>
      <c r="I172" s="137">
        <v>7000</v>
      </c>
      <c r="J172" s="138">
        <f>ROUND(I172*H172,2)</f>
        <v>7000</v>
      </c>
      <c r="K172" s="134" t="s">
        <v>1</v>
      </c>
      <c r="L172" s="26"/>
      <c r="M172" s="139" t="s">
        <v>1</v>
      </c>
      <c r="N172" s="140" t="s">
        <v>37</v>
      </c>
      <c r="O172" s="45"/>
      <c r="P172" s="141">
        <f>O172*H172</f>
        <v>0</v>
      </c>
      <c r="Q172" s="141">
        <v>0</v>
      </c>
      <c r="R172" s="141">
        <f>Q172*H172</f>
        <v>0</v>
      </c>
      <c r="S172" s="141">
        <v>0</v>
      </c>
      <c r="T172" s="142">
        <f>S172*H172</f>
        <v>0</v>
      </c>
      <c r="AR172" s="12" t="s">
        <v>185</v>
      </c>
      <c r="AT172" s="12" t="s">
        <v>119</v>
      </c>
      <c r="AU172" s="12" t="s">
        <v>125</v>
      </c>
      <c r="AY172" s="12" t="s">
        <v>116</v>
      </c>
      <c r="BE172" s="143">
        <f>IF(N172="základní",J172,0)</f>
        <v>7000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2" t="s">
        <v>71</v>
      </c>
      <c r="BK172" s="143">
        <f>ROUND(I172*H172,2)</f>
        <v>7000</v>
      </c>
      <c r="BL172" s="12" t="s">
        <v>185</v>
      </c>
      <c r="BM172" s="12" t="s">
        <v>397</v>
      </c>
    </row>
    <row r="173" spans="2:65" s="1" customFormat="1" ht="16.5" customHeight="1" x14ac:dyDescent="0.2">
      <c r="B173" s="131"/>
      <c r="C173" s="132" t="s">
        <v>398</v>
      </c>
      <c r="D173" s="132" t="s">
        <v>119</v>
      </c>
      <c r="E173" s="133" t="s">
        <v>399</v>
      </c>
      <c r="F173" s="134" t="s">
        <v>400</v>
      </c>
      <c r="G173" s="135" t="s">
        <v>180</v>
      </c>
      <c r="H173" s="136">
        <v>1</v>
      </c>
      <c r="I173" s="137">
        <v>3850</v>
      </c>
      <c r="J173" s="138">
        <f>ROUND(I173*H173,2)</f>
        <v>3850</v>
      </c>
      <c r="K173" s="134" t="s">
        <v>1</v>
      </c>
      <c r="L173" s="26"/>
      <c r="M173" s="139" t="s">
        <v>1</v>
      </c>
      <c r="N173" s="140" t="s">
        <v>37</v>
      </c>
      <c r="O173" s="45"/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2" t="s">
        <v>185</v>
      </c>
      <c r="AT173" s="12" t="s">
        <v>119</v>
      </c>
      <c r="AU173" s="12" t="s">
        <v>125</v>
      </c>
      <c r="AY173" s="12" t="s">
        <v>116</v>
      </c>
      <c r="BE173" s="143">
        <f>IF(N173="základní",J173,0)</f>
        <v>3850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2" t="s">
        <v>71</v>
      </c>
      <c r="BK173" s="143">
        <f>ROUND(I173*H173,2)</f>
        <v>3850</v>
      </c>
      <c r="BL173" s="12" t="s">
        <v>185</v>
      </c>
      <c r="BM173" s="12" t="s">
        <v>401</v>
      </c>
    </row>
    <row r="174" spans="2:65" s="10" customFormat="1" ht="22.9" customHeight="1" x14ac:dyDescent="0.2">
      <c r="B174" s="118"/>
      <c r="D174" s="119" t="s">
        <v>65</v>
      </c>
      <c r="E174" s="129" t="s">
        <v>402</v>
      </c>
      <c r="F174" s="129" t="s">
        <v>403</v>
      </c>
      <c r="I174" s="121"/>
      <c r="J174" s="130">
        <f>BK174</f>
        <v>22302</v>
      </c>
      <c r="L174" s="118"/>
      <c r="M174" s="123"/>
      <c r="N174" s="124"/>
      <c r="O174" s="124"/>
      <c r="P174" s="125">
        <f>SUM(P175:P178)</f>
        <v>0</v>
      </c>
      <c r="Q174" s="124"/>
      <c r="R174" s="125">
        <f>SUM(R175:R178)</f>
        <v>0</v>
      </c>
      <c r="S174" s="124"/>
      <c r="T174" s="126">
        <f>SUM(T175:T178)</f>
        <v>0</v>
      </c>
      <c r="AR174" s="119" t="s">
        <v>125</v>
      </c>
      <c r="AT174" s="127" t="s">
        <v>65</v>
      </c>
      <c r="AU174" s="127" t="s">
        <v>71</v>
      </c>
      <c r="AY174" s="119" t="s">
        <v>116</v>
      </c>
      <c r="BK174" s="128">
        <f>SUM(BK175:BK178)</f>
        <v>22302</v>
      </c>
    </row>
    <row r="175" spans="2:65" s="1" customFormat="1" ht="16.5" customHeight="1" x14ac:dyDescent="0.2">
      <c r="B175" s="131"/>
      <c r="C175" s="132" t="s">
        <v>404</v>
      </c>
      <c r="D175" s="132" t="s">
        <v>119</v>
      </c>
      <c r="E175" s="133" t="s">
        <v>405</v>
      </c>
      <c r="F175" s="134" t="s">
        <v>406</v>
      </c>
      <c r="G175" s="135" t="s">
        <v>180</v>
      </c>
      <c r="H175" s="136">
        <v>2</v>
      </c>
      <c r="I175" s="137">
        <v>850</v>
      </c>
      <c r="J175" s="138">
        <f>ROUND(I175*H175,2)</f>
        <v>1700</v>
      </c>
      <c r="K175" s="134" t="s">
        <v>1</v>
      </c>
      <c r="L175" s="26"/>
      <c r="M175" s="139" t="s">
        <v>1</v>
      </c>
      <c r="N175" s="140" t="s">
        <v>37</v>
      </c>
      <c r="O175" s="45"/>
      <c r="P175" s="141">
        <f>O175*H175</f>
        <v>0</v>
      </c>
      <c r="Q175" s="141">
        <v>0</v>
      </c>
      <c r="R175" s="141">
        <f>Q175*H175</f>
        <v>0</v>
      </c>
      <c r="S175" s="141">
        <v>0</v>
      </c>
      <c r="T175" s="142">
        <f>S175*H175</f>
        <v>0</v>
      </c>
      <c r="AR175" s="12" t="s">
        <v>185</v>
      </c>
      <c r="AT175" s="12" t="s">
        <v>119</v>
      </c>
      <c r="AU175" s="12" t="s">
        <v>125</v>
      </c>
      <c r="AY175" s="12" t="s">
        <v>116</v>
      </c>
      <c r="BE175" s="143">
        <f>IF(N175="základní",J175,0)</f>
        <v>1700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2" t="s">
        <v>71</v>
      </c>
      <c r="BK175" s="143">
        <f>ROUND(I175*H175,2)</f>
        <v>1700</v>
      </c>
      <c r="BL175" s="12" t="s">
        <v>185</v>
      </c>
      <c r="BM175" s="12" t="s">
        <v>407</v>
      </c>
    </row>
    <row r="176" spans="2:65" s="1" customFormat="1" ht="16.5" customHeight="1" x14ac:dyDescent="0.2">
      <c r="B176" s="131"/>
      <c r="C176" s="132" t="s">
        <v>408</v>
      </c>
      <c r="D176" s="132" t="s">
        <v>119</v>
      </c>
      <c r="E176" s="133" t="s">
        <v>409</v>
      </c>
      <c r="F176" s="134" t="s">
        <v>410</v>
      </c>
      <c r="G176" s="135" t="s">
        <v>180</v>
      </c>
      <c r="H176" s="136">
        <v>1</v>
      </c>
      <c r="I176" s="137">
        <v>2000</v>
      </c>
      <c r="J176" s="138">
        <f>ROUND(I176*H176,2)</f>
        <v>2000</v>
      </c>
      <c r="K176" s="134" t="s">
        <v>1</v>
      </c>
      <c r="L176" s="26"/>
      <c r="M176" s="139" t="s">
        <v>1</v>
      </c>
      <c r="N176" s="140" t="s">
        <v>37</v>
      </c>
      <c r="O176" s="45"/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2" t="s">
        <v>185</v>
      </c>
      <c r="AT176" s="12" t="s">
        <v>119</v>
      </c>
      <c r="AU176" s="12" t="s">
        <v>125</v>
      </c>
      <c r="AY176" s="12" t="s">
        <v>116</v>
      </c>
      <c r="BE176" s="143">
        <f>IF(N176="základní",J176,0)</f>
        <v>2000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2" t="s">
        <v>71</v>
      </c>
      <c r="BK176" s="143">
        <f>ROUND(I176*H176,2)</f>
        <v>2000</v>
      </c>
      <c r="BL176" s="12" t="s">
        <v>185</v>
      </c>
      <c r="BM176" s="12" t="s">
        <v>411</v>
      </c>
    </row>
    <row r="177" spans="2:65" s="1" customFormat="1" ht="16.5" customHeight="1" x14ac:dyDescent="0.2">
      <c r="B177" s="131"/>
      <c r="C177" s="132" t="s">
        <v>412</v>
      </c>
      <c r="D177" s="132" t="s">
        <v>119</v>
      </c>
      <c r="E177" s="133" t="s">
        <v>413</v>
      </c>
      <c r="F177" s="134" t="s">
        <v>414</v>
      </c>
      <c r="G177" s="135" t="s">
        <v>251</v>
      </c>
      <c r="H177" s="154">
        <v>131</v>
      </c>
      <c r="I177" s="137">
        <v>72</v>
      </c>
      <c r="J177" s="138">
        <f>ROUND(I177*H177,2)</f>
        <v>9432</v>
      </c>
      <c r="K177" s="134" t="s">
        <v>123</v>
      </c>
      <c r="L177" s="26"/>
      <c r="M177" s="139" t="s">
        <v>1</v>
      </c>
      <c r="N177" s="140" t="s">
        <v>38</v>
      </c>
      <c r="O177" s="45"/>
      <c r="P177" s="141">
        <f>O177*H177</f>
        <v>0</v>
      </c>
      <c r="Q177" s="141">
        <v>0</v>
      </c>
      <c r="R177" s="141">
        <f>Q177*H177</f>
        <v>0</v>
      </c>
      <c r="S177" s="141">
        <v>0</v>
      </c>
      <c r="T177" s="142">
        <f>S177*H177</f>
        <v>0</v>
      </c>
      <c r="AR177" s="12" t="s">
        <v>185</v>
      </c>
      <c r="AT177" s="12" t="s">
        <v>119</v>
      </c>
      <c r="AU177" s="12" t="s">
        <v>125</v>
      </c>
      <c r="AY177" s="12" t="s">
        <v>116</v>
      </c>
      <c r="BE177" s="143">
        <f>IF(N177="základní",J177,0)</f>
        <v>0</v>
      </c>
      <c r="BF177" s="143">
        <f>IF(N177="snížená",J177,0)</f>
        <v>9432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2" t="s">
        <v>125</v>
      </c>
      <c r="BK177" s="143">
        <f>ROUND(I177*H177,2)</f>
        <v>9432</v>
      </c>
      <c r="BL177" s="12" t="s">
        <v>185</v>
      </c>
      <c r="BM177" s="12" t="s">
        <v>415</v>
      </c>
    </row>
    <row r="178" spans="2:65" s="1" customFormat="1" ht="16.5" customHeight="1" x14ac:dyDescent="0.2">
      <c r="B178" s="131"/>
      <c r="C178" s="132" t="s">
        <v>416</v>
      </c>
      <c r="D178" s="132" t="s">
        <v>119</v>
      </c>
      <c r="E178" s="133" t="s">
        <v>417</v>
      </c>
      <c r="F178" s="134" t="s">
        <v>418</v>
      </c>
      <c r="G178" s="135" t="s">
        <v>251</v>
      </c>
      <c r="H178" s="154">
        <v>131</v>
      </c>
      <c r="I178" s="137">
        <v>70</v>
      </c>
      <c r="J178" s="138">
        <f>ROUND(I178*H178,2)</f>
        <v>9170</v>
      </c>
      <c r="K178" s="134" t="s">
        <v>123</v>
      </c>
      <c r="L178" s="26"/>
      <c r="M178" s="139" t="s">
        <v>1</v>
      </c>
      <c r="N178" s="140" t="s">
        <v>38</v>
      </c>
      <c r="O178" s="45"/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2" t="s">
        <v>185</v>
      </c>
      <c r="AT178" s="12" t="s">
        <v>119</v>
      </c>
      <c r="AU178" s="12" t="s">
        <v>125</v>
      </c>
      <c r="AY178" s="12" t="s">
        <v>116</v>
      </c>
      <c r="BE178" s="143">
        <f>IF(N178="základní",J178,0)</f>
        <v>0</v>
      </c>
      <c r="BF178" s="143">
        <f>IF(N178="snížená",J178,0)</f>
        <v>9170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2" t="s">
        <v>125</v>
      </c>
      <c r="BK178" s="143">
        <f>ROUND(I178*H178,2)</f>
        <v>9170</v>
      </c>
      <c r="BL178" s="12" t="s">
        <v>185</v>
      </c>
      <c r="BM178" s="12" t="s">
        <v>419</v>
      </c>
    </row>
    <row r="179" spans="2:65" s="10" customFormat="1" ht="22.9" customHeight="1" x14ac:dyDescent="0.2">
      <c r="B179" s="118"/>
      <c r="D179" s="119" t="s">
        <v>65</v>
      </c>
      <c r="E179" s="129" t="s">
        <v>420</v>
      </c>
      <c r="F179" s="129" t="s">
        <v>421</v>
      </c>
      <c r="I179" s="121"/>
      <c r="J179" s="130">
        <f>BK179</f>
        <v>75699</v>
      </c>
      <c r="L179" s="118"/>
      <c r="M179" s="123"/>
      <c r="N179" s="124"/>
      <c r="O179" s="124"/>
      <c r="P179" s="125">
        <f>SUM(P180:P193)</f>
        <v>0</v>
      </c>
      <c r="Q179" s="124"/>
      <c r="R179" s="125">
        <f>SUM(R180:R193)</f>
        <v>1.8799999999999999E-3</v>
      </c>
      <c r="S179" s="124"/>
      <c r="T179" s="126">
        <f>SUM(T180:T193)</f>
        <v>0.74219999999999997</v>
      </c>
      <c r="AR179" s="119" t="s">
        <v>125</v>
      </c>
      <c r="AT179" s="127" t="s">
        <v>65</v>
      </c>
      <c r="AU179" s="127" t="s">
        <v>71</v>
      </c>
      <c r="AY179" s="119" t="s">
        <v>116</v>
      </c>
      <c r="BK179" s="128">
        <f>SUM(BK180:BK193)</f>
        <v>75699</v>
      </c>
    </row>
    <row r="180" spans="2:65" s="1" customFormat="1" ht="16.5" customHeight="1" x14ac:dyDescent="0.2">
      <c r="B180" s="131"/>
      <c r="C180" s="132" t="s">
        <v>422</v>
      </c>
      <c r="D180" s="132" t="s">
        <v>119</v>
      </c>
      <c r="E180" s="133" t="s">
        <v>423</v>
      </c>
      <c r="F180" s="134" t="s">
        <v>424</v>
      </c>
      <c r="G180" s="135" t="s">
        <v>144</v>
      </c>
      <c r="H180" s="136">
        <v>9</v>
      </c>
      <c r="I180" s="137">
        <v>41</v>
      </c>
      <c r="J180" s="138">
        <f t="shared" ref="J180:J193" si="40">ROUND(I180*H180,2)</f>
        <v>369</v>
      </c>
      <c r="K180" s="134" t="s">
        <v>123</v>
      </c>
      <c r="L180" s="26"/>
      <c r="M180" s="139" t="s">
        <v>1</v>
      </c>
      <c r="N180" s="140" t="s">
        <v>37</v>
      </c>
      <c r="O180" s="45"/>
      <c r="P180" s="141">
        <f t="shared" ref="P180:P193" si="41">O180*H180</f>
        <v>0</v>
      </c>
      <c r="Q180" s="141">
        <v>0</v>
      </c>
      <c r="R180" s="141">
        <f t="shared" ref="R180:R193" si="42">Q180*H180</f>
        <v>0</v>
      </c>
      <c r="S180" s="141">
        <v>1.8E-3</v>
      </c>
      <c r="T180" s="142">
        <f t="shared" ref="T180:T193" si="43">S180*H180</f>
        <v>1.6199999999999999E-2</v>
      </c>
      <c r="AR180" s="12" t="s">
        <v>185</v>
      </c>
      <c r="AT180" s="12" t="s">
        <v>119</v>
      </c>
      <c r="AU180" s="12" t="s">
        <v>125</v>
      </c>
      <c r="AY180" s="12" t="s">
        <v>116</v>
      </c>
      <c r="BE180" s="143">
        <f t="shared" ref="BE180:BE193" si="44">IF(N180="základní",J180,0)</f>
        <v>369</v>
      </c>
      <c r="BF180" s="143">
        <f t="shared" ref="BF180:BF193" si="45">IF(N180="snížená",J180,0)</f>
        <v>0</v>
      </c>
      <c r="BG180" s="143">
        <f t="shared" ref="BG180:BG193" si="46">IF(N180="zákl. přenesená",J180,0)</f>
        <v>0</v>
      </c>
      <c r="BH180" s="143">
        <f t="shared" ref="BH180:BH193" si="47">IF(N180="sníž. přenesená",J180,0)</f>
        <v>0</v>
      </c>
      <c r="BI180" s="143">
        <f t="shared" ref="BI180:BI193" si="48">IF(N180="nulová",J180,0)</f>
        <v>0</v>
      </c>
      <c r="BJ180" s="12" t="s">
        <v>71</v>
      </c>
      <c r="BK180" s="143">
        <f t="shared" ref="BK180:BK193" si="49">ROUND(I180*H180,2)</f>
        <v>369</v>
      </c>
      <c r="BL180" s="12" t="s">
        <v>185</v>
      </c>
      <c r="BM180" s="12" t="s">
        <v>425</v>
      </c>
    </row>
    <row r="181" spans="2:65" s="1" customFormat="1" ht="16.5" customHeight="1" x14ac:dyDescent="0.2">
      <c r="B181" s="131"/>
      <c r="C181" s="132" t="s">
        <v>426</v>
      </c>
      <c r="D181" s="132" t="s">
        <v>119</v>
      </c>
      <c r="E181" s="133" t="s">
        <v>427</v>
      </c>
      <c r="F181" s="134" t="s">
        <v>428</v>
      </c>
      <c r="G181" s="135" t="s">
        <v>144</v>
      </c>
      <c r="H181" s="136">
        <v>18</v>
      </c>
      <c r="I181" s="137">
        <v>25</v>
      </c>
      <c r="J181" s="138">
        <f t="shared" si="40"/>
        <v>450</v>
      </c>
      <c r="K181" s="134" t="s">
        <v>123</v>
      </c>
      <c r="L181" s="26"/>
      <c r="M181" s="139" t="s">
        <v>1</v>
      </c>
      <c r="N181" s="140" t="s">
        <v>37</v>
      </c>
      <c r="O181" s="45"/>
      <c r="P181" s="141">
        <f t="shared" si="41"/>
        <v>0</v>
      </c>
      <c r="Q181" s="141">
        <v>0</v>
      </c>
      <c r="R181" s="141">
        <f t="shared" si="42"/>
        <v>0</v>
      </c>
      <c r="S181" s="141">
        <v>2.4E-2</v>
      </c>
      <c r="T181" s="142">
        <f t="shared" si="43"/>
        <v>0.432</v>
      </c>
      <c r="AR181" s="12" t="s">
        <v>185</v>
      </c>
      <c r="AT181" s="12" t="s">
        <v>119</v>
      </c>
      <c r="AU181" s="12" t="s">
        <v>125</v>
      </c>
      <c r="AY181" s="12" t="s">
        <v>116</v>
      </c>
      <c r="BE181" s="143">
        <f t="shared" si="44"/>
        <v>450</v>
      </c>
      <c r="BF181" s="143">
        <f t="shared" si="45"/>
        <v>0</v>
      </c>
      <c r="BG181" s="143">
        <f t="shared" si="46"/>
        <v>0</v>
      </c>
      <c r="BH181" s="143">
        <f t="shared" si="47"/>
        <v>0</v>
      </c>
      <c r="BI181" s="143">
        <f t="shared" si="48"/>
        <v>0</v>
      </c>
      <c r="BJ181" s="12" t="s">
        <v>71</v>
      </c>
      <c r="BK181" s="143">
        <f t="shared" si="49"/>
        <v>450</v>
      </c>
      <c r="BL181" s="12" t="s">
        <v>185</v>
      </c>
      <c r="BM181" s="12" t="s">
        <v>429</v>
      </c>
    </row>
    <row r="182" spans="2:65" s="1" customFormat="1" ht="16.5" customHeight="1" x14ac:dyDescent="0.2">
      <c r="B182" s="131"/>
      <c r="C182" s="132" t="s">
        <v>430</v>
      </c>
      <c r="D182" s="132" t="s">
        <v>119</v>
      </c>
      <c r="E182" s="133" t="s">
        <v>431</v>
      </c>
      <c r="F182" s="134" t="s">
        <v>432</v>
      </c>
      <c r="G182" s="135" t="s">
        <v>144</v>
      </c>
      <c r="H182" s="136">
        <v>1</v>
      </c>
      <c r="I182" s="137">
        <v>105</v>
      </c>
      <c r="J182" s="138">
        <f t="shared" si="40"/>
        <v>105</v>
      </c>
      <c r="K182" s="134" t="s">
        <v>123</v>
      </c>
      <c r="L182" s="26"/>
      <c r="M182" s="139" t="s">
        <v>1</v>
      </c>
      <c r="N182" s="140" t="s">
        <v>37</v>
      </c>
      <c r="O182" s="45"/>
      <c r="P182" s="141">
        <f t="shared" si="41"/>
        <v>0</v>
      </c>
      <c r="Q182" s="141">
        <v>0</v>
      </c>
      <c r="R182" s="141">
        <f t="shared" si="42"/>
        <v>0</v>
      </c>
      <c r="S182" s="141">
        <v>0</v>
      </c>
      <c r="T182" s="142">
        <f t="shared" si="43"/>
        <v>0</v>
      </c>
      <c r="AR182" s="12" t="s">
        <v>185</v>
      </c>
      <c r="AT182" s="12" t="s">
        <v>119</v>
      </c>
      <c r="AU182" s="12" t="s">
        <v>125</v>
      </c>
      <c r="AY182" s="12" t="s">
        <v>116</v>
      </c>
      <c r="BE182" s="143">
        <f t="shared" si="44"/>
        <v>105</v>
      </c>
      <c r="BF182" s="143">
        <f t="shared" si="45"/>
        <v>0</v>
      </c>
      <c r="BG182" s="143">
        <f t="shared" si="46"/>
        <v>0</v>
      </c>
      <c r="BH182" s="143">
        <f t="shared" si="47"/>
        <v>0</v>
      </c>
      <c r="BI182" s="143">
        <f t="shared" si="48"/>
        <v>0</v>
      </c>
      <c r="BJ182" s="12" t="s">
        <v>71</v>
      </c>
      <c r="BK182" s="143">
        <f t="shared" si="49"/>
        <v>105</v>
      </c>
      <c r="BL182" s="12" t="s">
        <v>185</v>
      </c>
      <c r="BM182" s="12" t="s">
        <v>433</v>
      </c>
    </row>
    <row r="183" spans="2:65" s="1" customFormat="1" ht="16.5" customHeight="1" x14ac:dyDescent="0.2">
      <c r="B183" s="131"/>
      <c r="C183" s="144" t="s">
        <v>434</v>
      </c>
      <c r="D183" s="144" t="s">
        <v>147</v>
      </c>
      <c r="E183" s="145" t="s">
        <v>435</v>
      </c>
      <c r="F183" s="146" t="s">
        <v>436</v>
      </c>
      <c r="G183" s="147" t="s">
        <v>144</v>
      </c>
      <c r="H183" s="148">
        <v>1</v>
      </c>
      <c r="I183" s="149">
        <v>115</v>
      </c>
      <c r="J183" s="150">
        <f t="shared" si="40"/>
        <v>115</v>
      </c>
      <c r="K183" s="146" t="s">
        <v>123</v>
      </c>
      <c r="L183" s="151"/>
      <c r="M183" s="152" t="s">
        <v>1</v>
      </c>
      <c r="N183" s="153" t="s">
        <v>37</v>
      </c>
      <c r="O183" s="45"/>
      <c r="P183" s="141">
        <f t="shared" si="41"/>
        <v>0</v>
      </c>
      <c r="Q183" s="141">
        <v>1.8799999999999999E-3</v>
      </c>
      <c r="R183" s="141">
        <f t="shared" si="42"/>
        <v>1.8799999999999999E-3</v>
      </c>
      <c r="S183" s="141">
        <v>0</v>
      </c>
      <c r="T183" s="142">
        <f t="shared" si="43"/>
        <v>0</v>
      </c>
      <c r="AR183" s="12" t="s">
        <v>225</v>
      </c>
      <c r="AT183" s="12" t="s">
        <v>147</v>
      </c>
      <c r="AU183" s="12" t="s">
        <v>125</v>
      </c>
      <c r="AY183" s="12" t="s">
        <v>116</v>
      </c>
      <c r="BE183" s="143">
        <f t="shared" si="44"/>
        <v>115</v>
      </c>
      <c r="BF183" s="143">
        <f t="shared" si="45"/>
        <v>0</v>
      </c>
      <c r="BG183" s="143">
        <f t="shared" si="46"/>
        <v>0</v>
      </c>
      <c r="BH183" s="143">
        <f t="shared" si="47"/>
        <v>0</v>
      </c>
      <c r="BI183" s="143">
        <f t="shared" si="48"/>
        <v>0</v>
      </c>
      <c r="BJ183" s="12" t="s">
        <v>71</v>
      </c>
      <c r="BK183" s="143">
        <f t="shared" si="49"/>
        <v>115</v>
      </c>
      <c r="BL183" s="12" t="s">
        <v>185</v>
      </c>
      <c r="BM183" s="12" t="s">
        <v>437</v>
      </c>
    </row>
    <row r="184" spans="2:65" s="1" customFormat="1" ht="16.5" customHeight="1" x14ac:dyDescent="0.2">
      <c r="B184" s="131"/>
      <c r="C184" s="132" t="s">
        <v>438</v>
      </c>
      <c r="D184" s="132" t="s">
        <v>119</v>
      </c>
      <c r="E184" s="133" t="s">
        <v>439</v>
      </c>
      <c r="F184" s="134" t="s">
        <v>440</v>
      </c>
      <c r="G184" s="135" t="s">
        <v>144</v>
      </c>
      <c r="H184" s="136">
        <v>1</v>
      </c>
      <c r="I184" s="137">
        <v>8500</v>
      </c>
      <c r="J184" s="138">
        <f t="shared" si="40"/>
        <v>8500</v>
      </c>
      <c r="K184" s="134" t="s">
        <v>1</v>
      </c>
      <c r="L184" s="26"/>
      <c r="M184" s="139" t="s">
        <v>1</v>
      </c>
      <c r="N184" s="140" t="s">
        <v>37</v>
      </c>
      <c r="O184" s="45"/>
      <c r="P184" s="141">
        <f t="shared" si="41"/>
        <v>0</v>
      </c>
      <c r="Q184" s="141">
        <v>0</v>
      </c>
      <c r="R184" s="141">
        <f t="shared" si="42"/>
        <v>0</v>
      </c>
      <c r="S184" s="141">
        <v>0.17399999999999999</v>
      </c>
      <c r="T184" s="142">
        <f t="shared" si="43"/>
        <v>0.17399999999999999</v>
      </c>
      <c r="AR184" s="12" t="s">
        <v>185</v>
      </c>
      <c r="AT184" s="12" t="s">
        <v>119</v>
      </c>
      <c r="AU184" s="12" t="s">
        <v>125</v>
      </c>
      <c r="AY184" s="12" t="s">
        <v>116</v>
      </c>
      <c r="BE184" s="143">
        <f t="shared" si="44"/>
        <v>8500</v>
      </c>
      <c r="BF184" s="143">
        <f t="shared" si="45"/>
        <v>0</v>
      </c>
      <c r="BG184" s="143">
        <f t="shared" si="46"/>
        <v>0</v>
      </c>
      <c r="BH184" s="143">
        <f t="shared" si="47"/>
        <v>0</v>
      </c>
      <c r="BI184" s="143">
        <f t="shared" si="48"/>
        <v>0</v>
      </c>
      <c r="BJ184" s="12" t="s">
        <v>71</v>
      </c>
      <c r="BK184" s="143">
        <f t="shared" si="49"/>
        <v>8500</v>
      </c>
      <c r="BL184" s="12" t="s">
        <v>185</v>
      </c>
      <c r="BM184" s="12" t="s">
        <v>441</v>
      </c>
    </row>
    <row r="185" spans="2:65" s="1" customFormat="1" ht="16.5" customHeight="1" x14ac:dyDescent="0.2">
      <c r="B185" s="131"/>
      <c r="C185" s="132" t="s">
        <v>442</v>
      </c>
      <c r="D185" s="132" t="s">
        <v>119</v>
      </c>
      <c r="E185" s="133" t="s">
        <v>443</v>
      </c>
      <c r="F185" s="134" t="s">
        <v>444</v>
      </c>
      <c r="G185" s="135" t="s">
        <v>144</v>
      </c>
      <c r="H185" s="136">
        <v>2</v>
      </c>
      <c r="I185" s="137">
        <v>3000</v>
      </c>
      <c r="J185" s="138">
        <f t="shared" si="40"/>
        <v>6000</v>
      </c>
      <c r="K185" s="134" t="s">
        <v>1</v>
      </c>
      <c r="L185" s="26"/>
      <c r="M185" s="139" t="s">
        <v>1</v>
      </c>
      <c r="N185" s="140" t="s">
        <v>37</v>
      </c>
      <c r="O185" s="45"/>
      <c r="P185" s="141">
        <f t="shared" si="41"/>
        <v>0</v>
      </c>
      <c r="Q185" s="141">
        <v>0</v>
      </c>
      <c r="R185" s="141">
        <f t="shared" si="42"/>
        <v>0</v>
      </c>
      <c r="S185" s="141">
        <v>0.05</v>
      </c>
      <c r="T185" s="142">
        <f t="shared" si="43"/>
        <v>0.1</v>
      </c>
      <c r="AR185" s="12" t="s">
        <v>185</v>
      </c>
      <c r="AT185" s="12" t="s">
        <v>119</v>
      </c>
      <c r="AU185" s="12" t="s">
        <v>125</v>
      </c>
      <c r="AY185" s="12" t="s">
        <v>116</v>
      </c>
      <c r="BE185" s="143">
        <f t="shared" si="44"/>
        <v>6000</v>
      </c>
      <c r="BF185" s="143">
        <f t="shared" si="45"/>
        <v>0</v>
      </c>
      <c r="BG185" s="143">
        <f t="shared" si="46"/>
        <v>0</v>
      </c>
      <c r="BH185" s="143">
        <f t="shared" si="47"/>
        <v>0</v>
      </c>
      <c r="BI185" s="143">
        <f t="shared" si="48"/>
        <v>0</v>
      </c>
      <c r="BJ185" s="12" t="s">
        <v>71</v>
      </c>
      <c r="BK185" s="143">
        <f t="shared" si="49"/>
        <v>6000</v>
      </c>
      <c r="BL185" s="12" t="s">
        <v>185</v>
      </c>
      <c r="BM185" s="12" t="s">
        <v>445</v>
      </c>
    </row>
    <row r="186" spans="2:65" s="1" customFormat="1" ht="16.5" customHeight="1" x14ac:dyDescent="0.2">
      <c r="B186" s="131"/>
      <c r="C186" s="132" t="s">
        <v>446</v>
      </c>
      <c r="D186" s="132" t="s">
        <v>119</v>
      </c>
      <c r="E186" s="133" t="s">
        <v>447</v>
      </c>
      <c r="F186" s="134" t="s">
        <v>448</v>
      </c>
      <c r="G186" s="135" t="s">
        <v>144</v>
      </c>
      <c r="H186" s="136">
        <v>4</v>
      </c>
      <c r="I186" s="137">
        <v>215</v>
      </c>
      <c r="J186" s="138">
        <f t="shared" si="40"/>
        <v>860</v>
      </c>
      <c r="K186" s="134" t="s">
        <v>1</v>
      </c>
      <c r="L186" s="26"/>
      <c r="M186" s="139" t="s">
        <v>1</v>
      </c>
      <c r="N186" s="140" t="s">
        <v>37</v>
      </c>
      <c r="O186" s="45"/>
      <c r="P186" s="141">
        <f t="shared" si="41"/>
        <v>0</v>
      </c>
      <c r="Q186" s="141">
        <v>0</v>
      </c>
      <c r="R186" s="141">
        <f t="shared" si="42"/>
        <v>0</v>
      </c>
      <c r="S186" s="141">
        <v>5.0000000000000001E-3</v>
      </c>
      <c r="T186" s="142">
        <f t="shared" si="43"/>
        <v>0.02</v>
      </c>
      <c r="AR186" s="12" t="s">
        <v>185</v>
      </c>
      <c r="AT186" s="12" t="s">
        <v>119</v>
      </c>
      <c r="AU186" s="12" t="s">
        <v>125</v>
      </c>
      <c r="AY186" s="12" t="s">
        <v>116</v>
      </c>
      <c r="BE186" s="143">
        <f t="shared" si="44"/>
        <v>860</v>
      </c>
      <c r="BF186" s="143">
        <f t="shared" si="45"/>
        <v>0</v>
      </c>
      <c r="BG186" s="143">
        <f t="shared" si="46"/>
        <v>0</v>
      </c>
      <c r="BH186" s="143">
        <f t="shared" si="47"/>
        <v>0</v>
      </c>
      <c r="BI186" s="143">
        <f t="shared" si="48"/>
        <v>0</v>
      </c>
      <c r="BJ186" s="12" t="s">
        <v>71</v>
      </c>
      <c r="BK186" s="143">
        <f t="shared" si="49"/>
        <v>860</v>
      </c>
      <c r="BL186" s="12" t="s">
        <v>185</v>
      </c>
      <c r="BM186" s="12" t="s">
        <v>449</v>
      </c>
    </row>
    <row r="187" spans="2:65" s="1" customFormat="1" ht="16.5" customHeight="1" x14ac:dyDescent="0.2">
      <c r="B187" s="131"/>
      <c r="C187" s="132" t="s">
        <v>450</v>
      </c>
      <c r="D187" s="132" t="s">
        <v>119</v>
      </c>
      <c r="E187" s="133" t="s">
        <v>451</v>
      </c>
      <c r="F187" s="134" t="s">
        <v>452</v>
      </c>
      <c r="G187" s="135" t="s">
        <v>144</v>
      </c>
      <c r="H187" s="136">
        <v>1</v>
      </c>
      <c r="I187" s="137">
        <v>6500</v>
      </c>
      <c r="J187" s="138">
        <f t="shared" si="40"/>
        <v>6500</v>
      </c>
      <c r="K187" s="134" t="s">
        <v>1</v>
      </c>
      <c r="L187" s="26"/>
      <c r="M187" s="139" t="s">
        <v>1</v>
      </c>
      <c r="N187" s="140" t="s">
        <v>37</v>
      </c>
      <c r="O187" s="45"/>
      <c r="P187" s="141">
        <f t="shared" si="41"/>
        <v>0</v>
      </c>
      <c r="Q187" s="141">
        <v>0</v>
      </c>
      <c r="R187" s="141">
        <f t="shared" si="42"/>
        <v>0</v>
      </c>
      <c r="S187" s="141">
        <v>0</v>
      </c>
      <c r="T187" s="142">
        <f t="shared" si="43"/>
        <v>0</v>
      </c>
      <c r="AR187" s="12" t="s">
        <v>185</v>
      </c>
      <c r="AT187" s="12" t="s">
        <v>119</v>
      </c>
      <c r="AU187" s="12" t="s">
        <v>125</v>
      </c>
      <c r="AY187" s="12" t="s">
        <v>116</v>
      </c>
      <c r="BE187" s="143">
        <f t="shared" si="44"/>
        <v>6500</v>
      </c>
      <c r="BF187" s="143">
        <f t="shared" si="45"/>
        <v>0</v>
      </c>
      <c r="BG187" s="143">
        <f t="shared" si="46"/>
        <v>0</v>
      </c>
      <c r="BH187" s="143">
        <f t="shared" si="47"/>
        <v>0</v>
      </c>
      <c r="BI187" s="143">
        <f t="shared" si="48"/>
        <v>0</v>
      </c>
      <c r="BJ187" s="12" t="s">
        <v>71</v>
      </c>
      <c r="BK187" s="143">
        <f t="shared" si="49"/>
        <v>6500</v>
      </c>
      <c r="BL187" s="12" t="s">
        <v>185</v>
      </c>
      <c r="BM187" s="12" t="s">
        <v>453</v>
      </c>
    </row>
    <row r="188" spans="2:65" s="1" customFormat="1" ht="16.5" customHeight="1" x14ac:dyDescent="0.2">
      <c r="B188" s="131"/>
      <c r="C188" s="132" t="s">
        <v>454</v>
      </c>
      <c r="D188" s="132" t="s">
        <v>119</v>
      </c>
      <c r="E188" s="133" t="s">
        <v>455</v>
      </c>
      <c r="F188" s="134" t="s">
        <v>456</v>
      </c>
      <c r="G188" s="135" t="s">
        <v>144</v>
      </c>
      <c r="H188" s="136">
        <v>5</v>
      </c>
      <c r="I188" s="137">
        <v>2350</v>
      </c>
      <c r="J188" s="138">
        <f t="shared" si="40"/>
        <v>11750</v>
      </c>
      <c r="K188" s="134" t="s">
        <v>1</v>
      </c>
      <c r="L188" s="26"/>
      <c r="M188" s="139" t="s">
        <v>1</v>
      </c>
      <c r="N188" s="140" t="s">
        <v>38</v>
      </c>
      <c r="O188" s="45"/>
      <c r="P188" s="141">
        <f t="shared" si="41"/>
        <v>0</v>
      </c>
      <c r="Q188" s="141">
        <v>0</v>
      </c>
      <c r="R188" s="141">
        <f t="shared" si="42"/>
        <v>0</v>
      </c>
      <c r="S188" s="141">
        <v>0</v>
      </c>
      <c r="T188" s="142">
        <f t="shared" si="43"/>
        <v>0</v>
      </c>
      <c r="AR188" s="12" t="s">
        <v>457</v>
      </c>
      <c r="AT188" s="12" t="s">
        <v>119</v>
      </c>
      <c r="AU188" s="12" t="s">
        <v>125</v>
      </c>
      <c r="AY188" s="12" t="s">
        <v>116</v>
      </c>
      <c r="BE188" s="143">
        <f t="shared" si="44"/>
        <v>0</v>
      </c>
      <c r="BF188" s="143">
        <f t="shared" si="45"/>
        <v>11750</v>
      </c>
      <c r="BG188" s="143">
        <f t="shared" si="46"/>
        <v>0</v>
      </c>
      <c r="BH188" s="143">
        <f t="shared" si="47"/>
        <v>0</v>
      </c>
      <c r="BI188" s="143">
        <f t="shared" si="48"/>
        <v>0</v>
      </c>
      <c r="BJ188" s="12" t="s">
        <v>125</v>
      </c>
      <c r="BK188" s="143">
        <f t="shared" si="49"/>
        <v>11750</v>
      </c>
      <c r="BL188" s="12" t="s">
        <v>457</v>
      </c>
      <c r="BM188" s="12" t="s">
        <v>458</v>
      </c>
    </row>
    <row r="189" spans="2:65" s="1" customFormat="1" ht="16.5" customHeight="1" x14ac:dyDescent="0.2">
      <c r="B189" s="131"/>
      <c r="C189" s="132" t="s">
        <v>459</v>
      </c>
      <c r="D189" s="132" t="s">
        <v>119</v>
      </c>
      <c r="E189" s="133" t="s">
        <v>460</v>
      </c>
      <c r="F189" s="134" t="s">
        <v>461</v>
      </c>
      <c r="G189" s="135" t="s">
        <v>144</v>
      </c>
      <c r="H189" s="136">
        <v>2</v>
      </c>
      <c r="I189" s="137">
        <v>3450</v>
      </c>
      <c r="J189" s="138">
        <f t="shared" si="40"/>
        <v>6900</v>
      </c>
      <c r="K189" s="134" t="s">
        <v>1</v>
      </c>
      <c r="L189" s="26"/>
      <c r="M189" s="139" t="s">
        <v>1</v>
      </c>
      <c r="N189" s="140" t="s">
        <v>37</v>
      </c>
      <c r="O189" s="45"/>
      <c r="P189" s="141">
        <f t="shared" si="41"/>
        <v>0</v>
      </c>
      <c r="Q189" s="141">
        <v>0</v>
      </c>
      <c r="R189" s="141">
        <f t="shared" si="42"/>
        <v>0</v>
      </c>
      <c r="S189" s="141">
        <v>0</v>
      </c>
      <c r="T189" s="142">
        <f t="shared" si="43"/>
        <v>0</v>
      </c>
      <c r="AR189" s="12" t="s">
        <v>185</v>
      </c>
      <c r="AT189" s="12" t="s">
        <v>119</v>
      </c>
      <c r="AU189" s="12" t="s">
        <v>125</v>
      </c>
      <c r="AY189" s="12" t="s">
        <v>116</v>
      </c>
      <c r="BE189" s="143">
        <f t="shared" si="44"/>
        <v>6900</v>
      </c>
      <c r="BF189" s="143">
        <f t="shared" si="45"/>
        <v>0</v>
      </c>
      <c r="BG189" s="143">
        <f t="shared" si="46"/>
        <v>0</v>
      </c>
      <c r="BH189" s="143">
        <f t="shared" si="47"/>
        <v>0</v>
      </c>
      <c r="BI189" s="143">
        <f t="shared" si="48"/>
        <v>0</v>
      </c>
      <c r="BJ189" s="12" t="s">
        <v>71</v>
      </c>
      <c r="BK189" s="143">
        <f t="shared" si="49"/>
        <v>6900</v>
      </c>
      <c r="BL189" s="12" t="s">
        <v>185</v>
      </c>
      <c r="BM189" s="12" t="s">
        <v>462</v>
      </c>
    </row>
    <row r="190" spans="2:65" s="1" customFormat="1" ht="16.5" customHeight="1" x14ac:dyDescent="0.2">
      <c r="B190" s="131"/>
      <c r="C190" s="132" t="s">
        <v>463</v>
      </c>
      <c r="D190" s="132" t="s">
        <v>119</v>
      </c>
      <c r="E190" s="133" t="s">
        <v>464</v>
      </c>
      <c r="F190" s="134" t="s">
        <v>465</v>
      </c>
      <c r="G190" s="135" t="s">
        <v>180</v>
      </c>
      <c r="H190" s="136">
        <v>1</v>
      </c>
      <c r="I190" s="137">
        <v>27000</v>
      </c>
      <c r="J190" s="138">
        <f t="shared" si="40"/>
        <v>27000</v>
      </c>
      <c r="K190" s="134" t="s">
        <v>1</v>
      </c>
      <c r="L190" s="26"/>
      <c r="M190" s="139" t="s">
        <v>1</v>
      </c>
      <c r="N190" s="140" t="s">
        <v>37</v>
      </c>
      <c r="O190" s="45"/>
      <c r="P190" s="141">
        <f t="shared" si="41"/>
        <v>0</v>
      </c>
      <c r="Q190" s="141">
        <v>0</v>
      </c>
      <c r="R190" s="141">
        <f t="shared" si="42"/>
        <v>0</v>
      </c>
      <c r="S190" s="141">
        <v>0</v>
      </c>
      <c r="T190" s="142">
        <f t="shared" si="43"/>
        <v>0</v>
      </c>
      <c r="AR190" s="12" t="s">
        <v>185</v>
      </c>
      <c r="AT190" s="12" t="s">
        <v>119</v>
      </c>
      <c r="AU190" s="12" t="s">
        <v>125</v>
      </c>
      <c r="AY190" s="12" t="s">
        <v>116</v>
      </c>
      <c r="BE190" s="143">
        <f t="shared" si="44"/>
        <v>27000</v>
      </c>
      <c r="BF190" s="143">
        <f t="shared" si="45"/>
        <v>0</v>
      </c>
      <c r="BG190" s="143">
        <f t="shared" si="46"/>
        <v>0</v>
      </c>
      <c r="BH190" s="143">
        <f t="shared" si="47"/>
        <v>0</v>
      </c>
      <c r="BI190" s="143">
        <f t="shared" si="48"/>
        <v>0</v>
      </c>
      <c r="BJ190" s="12" t="s">
        <v>71</v>
      </c>
      <c r="BK190" s="143">
        <f t="shared" si="49"/>
        <v>27000</v>
      </c>
      <c r="BL190" s="12" t="s">
        <v>185</v>
      </c>
      <c r="BM190" s="12" t="s">
        <v>466</v>
      </c>
    </row>
    <row r="191" spans="2:65" s="1" customFormat="1" ht="16.5" customHeight="1" x14ac:dyDescent="0.2">
      <c r="B191" s="131"/>
      <c r="C191" s="132" t="s">
        <v>467</v>
      </c>
      <c r="D191" s="132" t="s">
        <v>119</v>
      </c>
      <c r="E191" s="133" t="s">
        <v>468</v>
      </c>
      <c r="F191" s="134" t="s">
        <v>469</v>
      </c>
      <c r="G191" s="135" t="s">
        <v>180</v>
      </c>
      <c r="H191" s="136">
        <v>1</v>
      </c>
      <c r="I191" s="137">
        <v>3600</v>
      </c>
      <c r="J191" s="138">
        <f t="shared" si="40"/>
        <v>3600</v>
      </c>
      <c r="K191" s="134" t="s">
        <v>1</v>
      </c>
      <c r="L191" s="26"/>
      <c r="M191" s="139" t="s">
        <v>1</v>
      </c>
      <c r="N191" s="140" t="s">
        <v>38</v>
      </c>
      <c r="O191" s="45"/>
      <c r="P191" s="141">
        <f t="shared" si="41"/>
        <v>0</v>
      </c>
      <c r="Q191" s="141">
        <v>0</v>
      </c>
      <c r="R191" s="141">
        <f t="shared" si="42"/>
        <v>0</v>
      </c>
      <c r="S191" s="141">
        <v>0</v>
      </c>
      <c r="T191" s="142">
        <f t="shared" si="43"/>
        <v>0</v>
      </c>
      <c r="AR191" s="12" t="s">
        <v>185</v>
      </c>
      <c r="AT191" s="12" t="s">
        <v>119</v>
      </c>
      <c r="AU191" s="12" t="s">
        <v>125</v>
      </c>
      <c r="AY191" s="12" t="s">
        <v>116</v>
      </c>
      <c r="BE191" s="143">
        <f t="shared" si="44"/>
        <v>0</v>
      </c>
      <c r="BF191" s="143">
        <f t="shared" si="45"/>
        <v>3600</v>
      </c>
      <c r="BG191" s="143">
        <f t="shared" si="46"/>
        <v>0</v>
      </c>
      <c r="BH191" s="143">
        <f t="shared" si="47"/>
        <v>0</v>
      </c>
      <c r="BI191" s="143">
        <f t="shared" si="48"/>
        <v>0</v>
      </c>
      <c r="BJ191" s="12" t="s">
        <v>125</v>
      </c>
      <c r="BK191" s="143">
        <f t="shared" si="49"/>
        <v>3600</v>
      </c>
      <c r="BL191" s="12" t="s">
        <v>185</v>
      </c>
      <c r="BM191" s="12" t="s">
        <v>470</v>
      </c>
    </row>
    <row r="192" spans="2:65" s="1" customFormat="1" ht="16.5" customHeight="1" x14ac:dyDescent="0.2">
      <c r="B192" s="131"/>
      <c r="C192" s="132" t="s">
        <v>471</v>
      </c>
      <c r="D192" s="132" t="s">
        <v>119</v>
      </c>
      <c r="E192" s="133" t="s">
        <v>472</v>
      </c>
      <c r="F192" s="134" t="s">
        <v>473</v>
      </c>
      <c r="G192" s="135" t="s">
        <v>251</v>
      </c>
      <c r="H192" s="154">
        <v>25</v>
      </c>
      <c r="I192" s="137">
        <v>72</v>
      </c>
      <c r="J192" s="138">
        <f t="shared" si="40"/>
        <v>1800</v>
      </c>
      <c r="K192" s="134" t="s">
        <v>123</v>
      </c>
      <c r="L192" s="26"/>
      <c r="M192" s="139" t="s">
        <v>1</v>
      </c>
      <c r="N192" s="140" t="s">
        <v>38</v>
      </c>
      <c r="O192" s="45"/>
      <c r="P192" s="141">
        <f t="shared" si="41"/>
        <v>0</v>
      </c>
      <c r="Q192" s="141">
        <v>0</v>
      </c>
      <c r="R192" s="141">
        <f t="shared" si="42"/>
        <v>0</v>
      </c>
      <c r="S192" s="141">
        <v>0</v>
      </c>
      <c r="T192" s="142">
        <f t="shared" si="43"/>
        <v>0</v>
      </c>
      <c r="AR192" s="12" t="s">
        <v>185</v>
      </c>
      <c r="AT192" s="12" t="s">
        <v>119</v>
      </c>
      <c r="AU192" s="12" t="s">
        <v>125</v>
      </c>
      <c r="AY192" s="12" t="s">
        <v>116</v>
      </c>
      <c r="BE192" s="143">
        <f t="shared" si="44"/>
        <v>0</v>
      </c>
      <c r="BF192" s="143">
        <f t="shared" si="45"/>
        <v>1800</v>
      </c>
      <c r="BG192" s="143">
        <f t="shared" si="46"/>
        <v>0</v>
      </c>
      <c r="BH192" s="143">
        <f t="shared" si="47"/>
        <v>0</v>
      </c>
      <c r="BI192" s="143">
        <f t="shared" si="48"/>
        <v>0</v>
      </c>
      <c r="BJ192" s="12" t="s">
        <v>125</v>
      </c>
      <c r="BK192" s="143">
        <f t="shared" si="49"/>
        <v>1800</v>
      </c>
      <c r="BL192" s="12" t="s">
        <v>185</v>
      </c>
      <c r="BM192" s="12" t="s">
        <v>474</v>
      </c>
    </row>
    <row r="193" spans="2:65" s="1" customFormat="1" ht="16.5" customHeight="1" x14ac:dyDescent="0.2">
      <c r="B193" s="131"/>
      <c r="C193" s="132" t="s">
        <v>475</v>
      </c>
      <c r="D193" s="132" t="s">
        <v>119</v>
      </c>
      <c r="E193" s="133" t="s">
        <v>472</v>
      </c>
      <c r="F193" s="134" t="s">
        <v>473</v>
      </c>
      <c r="G193" s="135" t="s">
        <v>251</v>
      </c>
      <c r="H193" s="154">
        <v>25</v>
      </c>
      <c r="I193" s="137">
        <v>70</v>
      </c>
      <c r="J193" s="138">
        <f t="shared" si="40"/>
        <v>1750</v>
      </c>
      <c r="K193" s="134" t="s">
        <v>123</v>
      </c>
      <c r="L193" s="26"/>
      <c r="M193" s="139" t="s">
        <v>1</v>
      </c>
      <c r="N193" s="140" t="s">
        <v>38</v>
      </c>
      <c r="O193" s="45"/>
      <c r="P193" s="141">
        <f t="shared" si="41"/>
        <v>0</v>
      </c>
      <c r="Q193" s="141">
        <v>0</v>
      </c>
      <c r="R193" s="141">
        <f t="shared" si="42"/>
        <v>0</v>
      </c>
      <c r="S193" s="141">
        <v>0</v>
      </c>
      <c r="T193" s="142">
        <f t="shared" si="43"/>
        <v>0</v>
      </c>
      <c r="AR193" s="12" t="s">
        <v>185</v>
      </c>
      <c r="AT193" s="12" t="s">
        <v>119</v>
      </c>
      <c r="AU193" s="12" t="s">
        <v>125</v>
      </c>
      <c r="AY193" s="12" t="s">
        <v>116</v>
      </c>
      <c r="BE193" s="143">
        <f t="shared" si="44"/>
        <v>0</v>
      </c>
      <c r="BF193" s="143">
        <f t="shared" si="45"/>
        <v>1750</v>
      </c>
      <c r="BG193" s="143">
        <f t="shared" si="46"/>
        <v>0</v>
      </c>
      <c r="BH193" s="143">
        <f t="shared" si="47"/>
        <v>0</v>
      </c>
      <c r="BI193" s="143">
        <f t="shared" si="48"/>
        <v>0</v>
      </c>
      <c r="BJ193" s="12" t="s">
        <v>125</v>
      </c>
      <c r="BK193" s="143">
        <f t="shared" si="49"/>
        <v>1750</v>
      </c>
      <c r="BL193" s="12" t="s">
        <v>185</v>
      </c>
      <c r="BM193" s="12" t="s">
        <v>476</v>
      </c>
    </row>
    <row r="194" spans="2:65" s="10" customFormat="1" ht="22.9" customHeight="1" x14ac:dyDescent="0.2">
      <c r="B194" s="118"/>
      <c r="D194" s="119" t="s">
        <v>65</v>
      </c>
      <c r="E194" s="129" t="s">
        <v>477</v>
      </c>
      <c r="F194" s="129" t="s">
        <v>478</v>
      </c>
      <c r="I194" s="121"/>
      <c r="J194" s="130">
        <f>BK194</f>
        <v>12519.73</v>
      </c>
      <c r="L194" s="118"/>
      <c r="M194" s="123"/>
      <c r="N194" s="124"/>
      <c r="O194" s="124"/>
      <c r="P194" s="125">
        <f>SUM(P195:P198)</f>
        <v>0</v>
      </c>
      <c r="Q194" s="124"/>
      <c r="R194" s="125">
        <f>SUM(R195:R198)</f>
        <v>0</v>
      </c>
      <c r="S194" s="124"/>
      <c r="T194" s="126">
        <f>SUM(T195:T198)</f>
        <v>8.949E-2</v>
      </c>
      <c r="AR194" s="119" t="s">
        <v>125</v>
      </c>
      <c r="AT194" s="127" t="s">
        <v>65</v>
      </c>
      <c r="AU194" s="127" t="s">
        <v>71</v>
      </c>
      <c r="AY194" s="119" t="s">
        <v>116</v>
      </c>
      <c r="BK194" s="128">
        <f>SUM(BK195:BK198)</f>
        <v>12519.73</v>
      </c>
    </row>
    <row r="195" spans="2:65" s="1" customFormat="1" ht="16.5" customHeight="1" x14ac:dyDescent="0.2">
      <c r="B195" s="131"/>
      <c r="C195" s="132" t="s">
        <v>479</v>
      </c>
      <c r="D195" s="132" t="s">
        <v>119</v>
      </c>
      <c r="E195" s="133" t="s">
        <v>480</v>
      </c>
      <c r="F195" s="134" t="s">
        <v>481</v>
      </c>
      <c r="G195" s="135" t="s">
        <v>122</v>
      </c>
      <c r="H195" s="136">
        <v>2.8050000000000002</v>
      </c>
      <c r="I195" s="137">
        <v>345</v>
      </c>
      <c r="J195" s="138">
        <f>ROUND(I195*H195,2)</f>
        <v>967.73</v>
      </c>
      <c r="K195" s="134" t="s">
        <v>123</v>
      </c>
      <c r="L195" s="26"/>
      <c r="M195" s="139" t="s">
        <v>1</v>
      </c>
      <c r="N195" s="140" t="s">
        <v>37</v>
      </c>
      <c r="O195" s="45"/>
      <c r="P195" s="141">
        <f>O195*H195</f>
        <v>0</v>
      </c>
      <c r="Q195" s="141">
        <v>0</v>
      </c>
      <c r="R195" s="141">
        <f>Q195*H195</f>
        <v>0</v>
      </c>
      <c r="S195" s="141">
        <v>1.7999999999999999E-2</v>
      </c>
      <c r="T195" s="142">
        <f>S195*H195</f>
        <v>5.049E-2</v>
      </c>
      <c r="AR195" s="12" t="s">
        <v>185</v>
      </c>
      <c r="AT195" s="12" t="s">
        <v>119</v>
      </c>
      <c r="AU195" s="12" t="s">
        <v>125</v>
      </c>
      <c r="AY195" s="12" t="s">
        <v>116</v>
      </c>
      <c r="BE195" s="143">
        <f>IF(N195="základní",J195,0)</f>
        <v>967.73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2" t="s">
        <v>71</v>
      </c>
      <c r="BK195" s="143">
        <f>ROUND(I195*H195,2)</f>
        <v>967.73</v>
      </c>
      <c r="BL195" s="12" t="s">
        <v>185</v>
      </c>
      <c r="BM195" s="12" t="s">
        <v>482</v>
      </c>
    </row>
    <row r="196" spans="2:65" s="1" customFormat="1" ht="16.5" customHeight="1" x14ac:dyDescent="0.2">
      <c r="B196" s="131"/>
      <c r="C196" s="132" t="s">
        <v>483</v>
      </c>
      <c r="D196" s="132" t="s">
        <v>119</v>
      </c>
      <c r="E196" s="133" t="s">
        <v>484</v>
      </c>
      <c r="F196" s="134" t="s">
        <v>485</v>
      </c>
      <c r="G196" s="135" t="s">
        <v>144</v>
      </c>
      <c r="H196" s="136">
        <v>3</v>
      </c>
      <c r="I196" s="137">
        <v>274</v>
      </c>
      <c r="J196" s="138">
        <f>ROUND(I196*H196,2)</f>
        <v>822</v>
      </c>
      <c r="K196" s="134" t="s">
        <v>123</v>
      </c>
      <c r="L196" s="26"/>
      <c r="M196" s="139" t="s">
        <v>1</v>
      </c>
      <c r="N196" s="140" t="s">
        <v>37</v>
      </c>
      <c r="O196" s="45"/>
      <c r="P196" s="141">
        <f>O196*H196</f>
        <v>0</v>
      </c>
      <c r="Q196" s="141">
        <v>0</v>
      </c>
      <c r="R196" s="141">
        <f>Q196*H196</f>
        <v>0</v>
      </c>
      <c r="S196" s="141">
        <v>1.2999999999999999E-2</v>
      </c>
      <c r="T196" s="142">
        <f>S196*H196</f>
        <v>3.9E-2</v>
      </c>
      <c r="AR196" s="12" t="s">
        <v>185</v>
      </c>
      <c r="AT196" s="12" t="s">
        <v>119</v>
      </c>
      <c r="AU196" s="12" t="s">
        <v>125</v>
      </c>
      <c r="AY196" s="12" t="s">
        <v>116</v>
      </c>
      <c r="BE196" s="143">
        <f>IF(N196="základní",J196,0)</f>
        <v>822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2" t="s">
        <v>71</v>
      </c>
      <c r="BK196" s="143">
        <f>ROUND(I196*H196,2)</f>
        <v>822</v>
      </c>
      <c r="BL196" s="12" t="s">
        <v>185</v>
      </c>
      <c r="BM196" s="12" t="s">
        <v>486</v>
      </c>
    </row>
    <row r="197" spans="2:65" s="1" customFormat="1" ht="16.5" customHeight="1" x14ac:dyDescent="0.2">
      <c r="B197" s="131"/>
      <c r="C197" s="132" t="s">
        <v>487</v>
      </c>
      <c r="D197" s="132" t="s">
        <v>119</v>
      </c>
      <c r="E197" s="133" t="s">
        <v>488</v>
      </c>
      <c r="F197" s="134" t="s">
        <v>489</v>
      </c>
      <c r="G197" s="135" t="s">
        <v>251</v>
      </c>
      <c r="H197" s="154">
        <v>74</v>
      </c>
      <c r="I197" s="137">
        <v>75</v>
      </c>
      <c r="J197" s="138">
        <f>ROUND(I197*H197,2)</f>
        <v>5550</v>
      </c>
      <c r="K197" s="134" t="s">
        <v>123</v>
      </c>
      <c r="L197" s="26"/>
      <c r="M197" s="139" t="s">
        <v>1</v>
      </c>
      <c r="N197" s="140" t="s">
        <v>38</v>
      </c>
      <c r="O197" s="45"/>
      <c r="P197" s="141">
        <f>O197*H197</f>
        <v>0</v>
      </c>
      <c r="Q197" s="141">
        <v>0</v>
      </c>
      <c r="R197" s="141">
        <f>Q197*H197</f>
        <v>0</v>
      </c>
      <c r="S197" s="141">
        <v>0</v>
      </c>
      <c r="T197" s="142">
        <f>S197*H197</f>
        <v>0</v>
      </c>
      <c r="AR197" s="12" t="s">
        <v>185</v>
      </c>
      <c r="AT197" s="12" t="s">
        <v>119</v>
      </c>
      <c r="AU197" s="12" t="s">
        <v>125</v>
      </c>
      <c r="AY197" s="12" t="s">
        <v>116</v>
      </c>
      <c r="BE197" s="143">
        <f>IF(N197="základní",J197,0)</f>
        <v>0</v>
      </c>
      <c r="BF197" s="143">
        <f>IF(N197="snížená",J197,0)</f>
        <v>5550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2" t="s">
        <v>125</v>
      </c>
      <c r="BK197" s="143">
        <f>ROUND(I197*H197,2)</f>
        <v>5550</v>
      </c>
      <c r="BL197" s="12" t="s">
        <v>185</v>
      </c>
      <c r="BM197" s="12" t="s">
        <v>490</v>
      </c>
    </row>
    <row r="198" spans="2:65" s="1" customFormat="1" ht="16.5" customHeight="1" x14ac:dyDescent="0.2">
      <c r="B198" s="131"/>
      <c r="C198" s="132" t="s">
        <v>491</v>
      </c>
      <c r="D198" s="132" t="s">
        <v>119</v>
      </c>
      <c r="E198" s="133" t="s">
        <v>492</v>
      </c>
      <c r="F198" s="134" t="s">
        <v>493</v>
      </c>
      <c r="G198" s="135" t="s">
        <v>251</v>
      </c>
      <c r="H198" s="154">
        <v>74</v>
      </c>
      <c r="I198" s="137">
        <v>70</v>
      </c>
      <c r="J198" s="138">
        <f>ROUND(I198*H198,2)</f>
        <v>5180</v>
      </c>
      <c r="K198" s="134" t="s">
        <v>123</v>
      </c>
      <c r="L198" s="26"/>
      <c r="M198" s="139" t="s">
        <v>1</v>
      </c>
      <c r="N198" s="140" t="s">
        <v>38</v>
      </c>
      <c r="O198" s="45"/>
      <c r="P198" s="141">
        <f>O198*H198</f>
        <v>0</v>
      </c>
      <c r="Q198" s="141">
        <v>0</v>
      </c>
      <c r="R198" s="141">
        <f>Q198*H198</f>
        <v>0</v>
      </c>
      <c r="S198" s="141">
        <v>0</v>
      </c>
      <c r="T198" s="142">
        <f>S198*H198</f>
        <v>0</v>
      </c>
      <c r="AR198" s="12" t="s">
        <v>185</v>
      </c>
      <c r="AT198" s="12" t="s">
        <v>119</v>
      </c>
      <c r="AU198" s="12" t="s">
        <v>125</v>
      </c>
      <c r="AY198" s="12" t="s">
        <v>116</v>
      </c>
      <c r="BE198" s="143">
        <f>IF(N198="základní",J198,0)</f>
        <v>0</v>
      </c>
      <c r="BF198" s="143">
        <f>IF(N198="snížená",J198,0)</f>
        <v>5180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2" t="s">
        <v>125</v>
      </c>
      <c r="BK198" s="143">
        <f>ROUND(I198*H198,2)</f>
        <v>5180</v>
      </c>
      <c r="BL198" s="12" t="s">
        <v>185</v>
      </c>
      <c r="BM198" s="12" t="s">
        <v>494</v>
      </c>
    </row>
    <row r="199" spans="2:65" s="10" customFormat="1" ht="22.9" customHeight="1" x14ac:dyDescent="0.2">
      <c r="B199" s="118"/>
      <c r="D199" s="119" t="s">
        <v>65</v>
      </c>
      <c r="E199" s="129" t="s">
        <v>495</v>
      </c>
      <c r="F199" s="129" t="s">
        <v>496</v>
      </c>
      <c r="I199" s="121"/>
      <c r="J199" s="130">
        <f>BK199</f>
        <v>24290.85</v>
      </c>
      <c r="L199" s="118"/>
      <c r="M199" s="123"/>
      <c r="N199" s="124"/>
      <c r="O199" s="124"/>
      <c r="P199" s="125">
        <f>SUM(P200:P207)</f>
        <v>0</v>
      </c>
      <c r="Q199" s="124"/>
      <c r="R199" s="125">
        <f>SUM(R200:R207)</f>
        <v>0.21278736000000001</v>
      </c>
      <c r="S199" s="124"/>
      <c r="T199" s="126">
        <f>SUM(T200:T207)</f>
        <v>0.11323520000000001</v>
      </c>
      <c r="AR199" s="119" t="s">
        <v>125</v>
      </c>
      <c r="AT199" s="127" t="s">
        <v>65</v>
      </c>
      <c r="AU199" s="127" t="s">
        <v>71</v>
      </c>
      <c r="AY199" s="119" t="s">
        <v>116</v>
      </c>
      <c r="BK199" s="128">
        <f>SUM(BK200:BK207)</f>
        <v>24290.85</v>
      </c>
    </row>
    <row r="200" spans="2:65" s="1" customFormat="1" ht="16.5" customHeight="1" x14ac:dyDescent="0.2">
      <c r="B200" s="131"/>
      <c r="C200" s="132" t="s">
        <v>497</v>
      </c>
      <c r="D200" s="132" t="s">
        <v>119</v>
      </c>
      <c r="E200" s="133" t="s">
        <v>498</v>
      </c>
      <c r="F200" s="134" t="s">
        <v>499</v>
      </c>
      <c r="G200" s="135" t="s">
        <v>122</v>
      </c>
      <c r="H200" s="136">
        <v>4.16</v>
      </c>
      <c r="I200" s="137">
        <v>90</v>
      </c>
      <c r="J200" s="138">
        <f t="shared" ref="J200:J207" si="50">ROUND(I200*H200,2)</f>
        <v>374.4</v>
      </c>
      <c r="K200" s="134" t="s">
        <v>123</v>
      </c>
      <c r="L200" s="26"/>
      <c r="M200" s="139" t="s">
        <v>1</v>
      </c>
      <c r="N200" s="140" t="s">
        <v>37</v>
      </c>
      <c r="O200" s="45"/>
      <c r="P200" s="141">
        <f t="shared" ref="P200:P207" si="51">O200*H200</f>
        <v>0</v>
      </c>
      <c r="Q200" s="141">
        <v>0</v>
      </c>
      <c r="R200" s="141">
        <f t="shared" ref="R200:R207" si="52">Q200*H200</f>
        <v>0</v>
      </c>
      <c r="S200" s="141">
        <v>2.7220000000000001E-2</v>
      </c>
      <c r="T200" s="142">
        <f t="shared" ref="T200:T207" si="53">S200*H200</f>
        <v>0.11323520000000001</v>
      </c>
      <c r="AR200" s="12" t="s">
        <v>185</v>
      </c>
      <c r="AT200" s="12" t="s">
        <v>119</v>
      </c>
      <c r="AU200" s="12" t="s">
        <v>125</v>
      </c>
      <c r="AY200" s="12" t="s">
        <v>116</v>
      </c>
      <c r="BE200" s="143">
        <f t="shared" ref="BE200:BE207" si="54">IF(N200="základní",J200,0)</f>
        <v>374.4</v>
      </c>
      <c r="BF200" s="143">
        <f t="shared" ref="BF200:BF207" si="55">IF(N200="snížená",J200,0)</f>
        <v>0</v>
      </c>
      <c r="BG200" s="143">
        <f t="shared" ref="BG200:BG207" si="56">IF(N200="zákl. přenesená",J200,0)</f>
        <v>0</v>
      </c>
      <c r="BH200" s="143">
        <f t="shared" ref="BH200:BH207" si="57">IF(N200="sníž. přenesená",J200,0)</f>
        <v>0</v>
      </c>
      <c r="BI200" s="143">
        <f t="shared" ref="BI200:BI207" si="58">IF(N200="nulová",J200,0)</f>
        <v>0</v>
      </c>
      <c r="BJ200" s="12" t="s">
        <v>71</v>
      </c>
      <c r="BK200" s="143">
        <f t="shared" ref="BK200:BK207" si="59">ROUND(I200*H200,2)</f>
        <v>374.4</v>
      </c>
      <c r="BL200" s="12" t="s">
        <v>185</v>
      </c>
      <c r="BM200" s="12" t="s">
        <v>500</v>
      </c>
    </row>
    <row r="201" spans="2:65" s="1" customFormat="1" ht="16.5" customHeight="1" x14ac:dyDescent="0.2">
      <c r="B201" s="131"/>
      <c r="C201" s="132" t="s">
        <v>501</v>
      </c>
      <c r="D201" s="132" t="s">
        <v>119</v>
      </c>
      <c r="E201" s="133" t="s">
        <v>502</v>
      </c>
      <c r="F201" s="134" t="s">
        <v>503</v>
      </c>
      <c r="G201" s="135" t="s">
        <v>122</v>
      </c>
      <c r="H201" s="136">
        <v>3.8159999999999998</v>
      </c>
      <c r="I201" s="137">
        <v>460</v>
      </c>
      <c r="J201" s="138">
        <f t="shared" si="50"/>
        <v>1755.36</v>
      </c>
      <c r="K201" s="134" t="s">
        <v>123</v>
      </c>
      <c r="L201" s="26"/>
      <c r="M201" s="139" t="s">
        <v>1</v>
      </c>
      <c r="N201" s="140" t="s">
        <v>37</v>
      </c>
      <c r="O201" s="45"/>
      <c r="P201" s="141">
        <f t="shared" si="51"/>
        <v>0</v>
      </c>
      <c r="Q201" s="141">
        <v>3.4499999999999999E-3</v>
      </c>
      <c r="R201" s="141">
        <f t="shared" si="52"/>
        <v>1.3165199999999998E-2</v>
      </c>
      <c r="S201" s="141">
        <v>0</v>
      </c>
      <c r="T201" s="142">
        <f t="shared" si="53"/>
        <v>0</v>
      </c>
      <c r="AR201" s="12" t="s">
        <v>185</v>
      </c>
      <c r="AT201" s="12" t="s">
        <v>119</v>
      </c>
      <c r="AU201" s="12" t="s">
        <v>125</v>
      </c>
      <c r="AY201" s="12" t="s">
        <v>116</v>
      </c>
      <c r="BE201" s="143">
        <f t="shared" si="54"/>
        <v>1755.36</v>
      </c>
      <c r="BF201" s="143">
        <f t="shared" si="55"/>
        <v>0</v>
      </c>
      <c r="BG201" s="143">
        <f t="shared" si="56"/>
        <v>0</v>
      </c>
      <c r="BH201" s="143">
        <f t="shared" si="57"/>
        <v>0</v>
      </c>
      <c r="BI201" s="143">
        <f t="shared" si="58"/>
        <v>0</v>
      </c>
      <c r="BJ201" s="12" t="s">
        <v>71</v>
      </c>
      <c r="BK201" s="143">
        <f t="shared" si="59"/>
        <v>1755.36</v>
      </c>
      <c r="BL201" s="12" t="s">
        <v>185</v>
      </c>
      <c r="BM201" s="12" t="s">
        <v>504</v>
      </c>
    </row>
    <row r="202" spans="2:65" s="1" customFormat="1" ht="16.5" customHeight="1" x14ac:dyDescent="0.2">
      <c r="B202" s="131"/>
      <c r="C202" s="144" t="s">
        <v>505</v>
      </c>
      <c r="D202" s="144" t="s">
        <v>147</v>
      </c>
      <c r="E202" s="145" t="s">
        <v>506</v>
      </c>
      <c r="F202" s="146" t="s">
        <v>507</v>
      </c>
      <c r="G202" s="147" t="s">
        <v>122</v>
      </c>
      <c r="H202" s="148">
        <v>4.1980000000000004</v>
      </c>
      <c r="I202" s="149">
        <v>405</v>
      </c>
      <c r="J202" s="150">
        <f t="shared" si="50"/>
        <v>1700.19</v>
      </c>
      <c r="K202" s="146" t="s">
        <v>123</v>
      </c>
      <c r="L202" s="151"/>
      <c r="M202" s="152" t="s">
        <v>1</v>
      </c>
      <c r="N202" s="153" t="s">
        <v>37</v>
      </c>
      <c r="O202" s="45"/>
      <c r="P202" s="141">
        <f t="shared" si="51"/>
        <v>0</v>
      </c>
      <c r="Q202" s="141">
        <v>1.7999999999999999E-2</v>
      </c>
      <c r="R202" s="141">
        <f t="shared" si="52"/>
        <v>7.5564000000000006E-2</v>
      </c>
      <c r="S202" s="141">
        <v>0</v>
      </c>
      <c r="T202" s="142">
        <f t="shared" si="53"/>
        <v>0</v>
      </c>
      <c r="AR202" s="12" t="s">
        <v>225</v>
      </c>
      <c r="AT202" s="12" t="s">
        <v>147</v>
      </c>
      <c r="AU202" s="12" t="s">
        <v>125</v>
      </c>
      <c r="AY202" s="12" t="s">
        <v>116</v>
      </c>
      <c r="BE202" s="143">
        <f t="shared" si="54"/>
        <v>1700.19</v>
      </c>
      <c r="BF202" s="143">
        <f t="shared" si="55"/>
        <v>0</v>
      </c>
      <c r="BG202" s="143">
        <f t="shared" si="56"/>
        <v>0</v>
      </c>
      <c r="BH202" s="143">
        <f t="shared" si="57"/>
        <v>0</v>
      </c>
      <c r="BI202" s="143">
        <f t="shared" si="58"/>
        <v>0</v>
      </c>
      <c r="BJ202" s="12" t="s">
        <v>71</v>
      </c>
      <c r="BK202" s="143">
        <f t="shared" si="59"/>
        <v>1700.19</v>
      </c>
      <c r="BL202" s="12" t="s">
        <v>185</v>
      </c>
      <c r="BM202" s="12" t="s">
        <v>508</v>
      </c>
    </row>
    <row r="203" spans="2:65" s="1" customFormat="1" ht="16.5" customHeight="1" x14ac:dyDescent="0.2">
      <c r="B203" s="131"/>
      <c r="C203" s="132" t="s">
        <v>509</v>
      </c>
      <c r="D203" s="132" t="s">
        <v>119</v>
      </c>
      <c r="E203" s="133" t="s">
        <v>510</v>
      </c>
      <c r="F203" s="134" t="s">
        <v>511</v>
      </c>
      <c r="G203" s="135" t="s">
        <v>122</v>
      </c>
      <c r="H203" s="136">
        <v>3.8159999999999998</v>
      </c>
      <c r="I203" s="137">
        <v>46</v>
      </c>
      <c r="J203" s="138">
        <f t="shared" si="50"/>
        <v>175.54</v>
      </c>
      <c r="K203" s="134" t="s">
        <v>123</v>
      </c>
      <c r="L203" s="26"/>
      <c r="M203" s="139" t="s">
        <v>1</v>
      </c>
      <c r="N203" s="140" t="s">
        <v>37</v>
      </c>
      <c r="O203" s="45"/>
      <c r="P203" s="141">
        <f t="shared" si="51"/>
        <v>0</v>
      </c>
      <c r="Q203" s="141">
        <v>2.9999999999999997E-4</v>
      </c>
      <c r="R203" s="141">
        <f t="shared" si="52"/>
        <v>1.1447999999999999E-3</v>
      </c>
      <c r="S203" s="141">
        <v>0</v>
      </c>
      <c r="T203" s="142">
        <f t="shared" si="53"/>
        <v>0</v>
      </c>
      <c r="AR203" s="12" t="s">
        <v>185</v>
      </c>
      <c r="AT203" s="12" t="s">
        <v>119</v>
      </c>
      <c r="AU203" s="12" t="s">
        <v>125</v>
      </c>
      <c r="AY203" s="12" t="s">
        <v>116</v>
      </c>
      <c r="BE203" s="143">
        <f t="shared" si="54"/>
        <v>175.54</v>
      </c>
      <c r="BF203" s="143">
        <f t="shared" si="55"/>
        <v>0</v>
      </c>
      <c r="BG203" s="143">
        <f t="shared" si="56"/>
        <v>0</v>
      </c>
      <c r="BH203" s="143">
        <f t="shared" si="57"/>
        <v>0</v>
      </c>
      <c r="BI203" s="143">
        <f t="shared" si="58"/>
        <v>0</v>
      </c>
      <c r="BJ203" s="12" t="s">
        <v>71</v>
      </c>
      <c r="BK203" s="143">
        <f t="shared" si="59"/>
        <v>175.54</v>
      </c>
      <c r="BL203" s="12" t="s">
        <v>185</v>
      </c>
      <c r="BM203" s="12" t="s">
        <v>512</v>
      </c>
    </row>
    <row r="204" spans="2:65" s="1" customFormat="1" ht="16.5" customHeight="1" x14ac:dyDescent="0.2">
      <c r="B204" s="131"/>
      <c r="C204" s="132" t="s">
        <v>513</v>
      </c>
      <c r="D204" s="132" t="s">
        <v>119</v>
      </c>
      <c r="E204" s="133" t="s">
        <v>514</v>
      </c>
      <c r="F204" s="134" t="s">
        <v>515</v>
      </c>
      <c r="G204" s="135" t="s">
        <v>122</v>
      </c>
      <c r="H204" s="136">
        <v>3.8159999999999998</v>
      </c>
      <c r="I204" s="137">
        <v>261</v>
      </c>
      <c r="J204" s="138">
        <f t="shared" si="50"/>
        <v>995.98</v>
      </c>
      <c r="K204" s="134" t="s">
        <v>123</v>
      </c>
      <c r="L204" s="26"/>
      <c r="M204" s="139" t="s">
        <v>1</v>
      </c>
      <c r="N204" s="140" t="s">
        <v>37</v>
      </c>
      <c r="O204" s="45"/>
      <c r="P204" s="141">
        <f t="shared" si="51"/>
        <v>0</v>
      </c>
      <c r="Q204" s="141">
        <v>7.1500000000000001E-3</v>
      </c>
      <c r="R204" s="141">
        <f t="shared" si="52"/>
        <v>2.72844E-2</v>
      </c>
      <c r="S204" s="141">
        <v>0</v>
      </c>
      <c r="T204" s="142">
        <f t="shared" si="53"/>
        <v>0</v>
      </c>
      <c r="AR204" s="12" t="s">
        <v>185</v>
      </c>
      <c r="AT204" s="12" t="s">
        <v>119</v>
      </c>
      <c r="AU204" s="12" t="s">
        <v>125</v>
      </c>
      <c r="AY204" s="12" t="s">
        <v>116</v>
      </c>
      <c r="BE204" s="143">
        <f t="shared" si="54"/>
        <v>995.98</v>
      </c>
      <c r="BF204" s="143">
        <f t="shared" si="55"/>
        <v>0</v>
      </c>
      <c r="BG204" s="143">
        <f t="shared" si="56"/>
        <v>0</v>
      </c>
      <c r="BH204" s="143">
        <f t="shared" si="57"/>
        <v>0</v>
      </c>
      <c r="BI204" s="143">
        <f t="shared" si="58"/>
        <v>0</v>
      </c>
      <c r="BJ204" s="12" t="s">
        <v>71</v>
      </c>
      <c r="BK204" s="143">
        <f t="shared" si="59"/>
        <v>995.98</v>
      </c>
      <c r="BL204" s="12" t="s">
        <v>185</v>
      </c>
      <c r="BM204" s="12" t="s">
        <v>516</v>
      </c>
    </row>
    <row r="205" spans="2:65" s="1" customFormat="1" ht="16.5" customHeight="1" x14ac:dyDescent="0.2">
      <c r="B205" s="131"/>
      <c r="C205" s="132" t="s">
        <v>517</v>
      </c>
      <c r="D205" s="132" t="s">
        <v>119</v>
      </c>
      <c r="E205" s="133" t="s">
        <v>518</v>
      </c>
      <c r="F205" s="134" t="s">
        <v>519</v>
      </c>
      <c r="G205" s="135" t="s">
        <v>122</v>
      </c>
      <c r="H205" s="136">
        <v>53.423999999999999</v>
      </c>
      <c r="I205" s="137">
        <v>74</v>
      </c>
      <c r="J205" s="138">
        <f t="shared" si="50"/>
        <v>3953.38</v>
      </c>
      <c r="K205" s="134" t="s">
        <v>123</v>
      </c>
      <c r="L205" s="26"/>
      <c r="M205" s="139" t="s">
        <v>1</v>
      </c>
      <c r="N205" s="140" t="s">
        <v>37</v>
      </c>
      <c r="O205" s="45"/>
      <c r="P205" s="141">
        <f t="shared" si="51"/>
        <v>0</v>
      </c>
      <c r="Q205" s="141">
        <v>1.7899999999999999E-3</v>
      </c>
      <c r="R205" s="141">
        <f t="shared" si="52"/>
        <v>9.5628959999999999E-2</v>
      </c>
      <c r="S205" s="141">
        <v>0</v>
      </c>
      <c r="T205" s="142">
        <f t="shared" si="53"/>
        <v>0</v>
      </c>
      <c r="AR205" s="12" t="s">
        <v>185</v>
      </c>
      <c r="AT205" s="12" t="s">
        <v>119</v>
      </c>
      <c r="AU205" s="12" t="s">
        <v>125</v>
      </c>
      <c r="AY205" s="12" t="s">
        <v>116</v>
      </c>
      <c r="BE205" s="143">
        <f t="shared" si="54"/>
        <v>3953.38</v>
      </c>
      <c r="BF205" s="143">
        <f t="shared" si="55"/>
        <v>0</v>
      </c>
      <c r="BG205" s="143">
        <f t="shared" si="56"/>
        <v>0</v>
      </c>
      <c r="BH205" s="143">
        <f t="shared" si="57"/>
        <v>0</v>
      </c>
      <c r="BI205" s="143">
        <f t="shared" si="58"/>
        <v>0</v>
      </c>
      <c r="BJ205" s="12" t="s">
        <v>71</v>
      </c>
      <c r="BK205" s="143">
        <f t="shared" si="59"/>
        <v>3953.38</v>
      </c>
      <c r="BL205" s="12" t="s">
        <v>185</v>
      </c>
      <c r="BM205" s="12" t="s">
        <v>520</v>
      </c>
    </row>
    <row r="206" spans="2:65" s="1" customFormat="1" ht="16.5" customHeight="1" x14ac:dyDescent="0.2">
      <c r="B206" s="131"/>
      <c r="C206" s="132" t="s">
        <v>521</v>
      </c>
      <c r="D206" s="132" t="s">
        <v>119</v>
      </c>
      <c r="E206" s="133" t="s">
        <v>522</v>
      </c>
      <c r="F206" s="134" t="s">
        <v>523</v>
      </c>
      <c r="G206" s="135" t="s">
        <v>251</v>
      </c>
      <c r="H206" s="154">
        <v>108</v>
      </c>
      <c r="I206" s="137">
        <v>72</v>
      </c>
      <c r="J206" s="138">
        <f t="shared" si="50"/>
        <v>7776</v>
      </c>
      <c r="K206" s="134" t="s">
        <v>123</v>
      </c>
      <c r="L206" s="26"/>
      <c r="M206" s="139" t="s">
        <v>1</v>
      </c>
      <c r="N206" s="140" t="s">
        <v>38</v>
      </c>
      <c r="O206" s="45"/>
      <c r="P206" s="141">
        <f t="shared" si="51"/>
        <v>0</v>
      </c>
      <c r="Q206" s="141">
        <v>0</v>
      </c>
      <c r="R206" s="141">
        <f t="shared" si="52"/>
        <v>0</v>
      </c>
      <c r="S206" s="141">
        <v>0</v>
      </c>
      <c r="T206" s="142">
        <f t="shared" si="53"/>
        <v>0</v>
      </c>
      <c r="AR206" s="12" t="s">
        <v>185</v>
      </c>
      <c r="AT206" s="12" t="s">
        <v>119</v>
      </c>
      <c r="AU206" s="12" t="s">
        <v>125</v>
      </c>
      <c r="AY206" s="12" t="s">
        <v>116</v>
      </c>
      <c r="BE206" s="143">
        <f t="shared" si="54"/>
        <v>0</v>
      </c>
      <c r="BF206" s="143">
        <f t="shared" si="55"/>
        <v>7776</v>
      </c>
      <c r="BG206" s="143">
        <f t="shared" si="56"/>
        <v>0</v>
      </c>
      <c r="BH206" s="143">
        <f t="shared" si="57"/>
        <v>0</v>
      </c>
      <c r="BI206" s="143">
        <f t="shared" si="58"/>
        <v>0</v>
      </c>
      <c r="BJ206" s="12" t="s">
        <v>125</v>
      </c>
      <c r="BK206" s="143">
        <f t="shared" si="59"/>
        <v>7776</v>
      </c>
      <c r="BL206" s="12" t="s">
        <v>185</v>
      </c>
      <c r="BM206" s="12" t="s">
        <v>524</v>
      </c>
    </row>
    <row r="207" spans="2:65" s="1" customFormat="1" ht="16.5" customHeight="1" x14ac:dyDescent="0.2">
      <c r="B207" s="131"/>
      <c r="C207" s="132" t="s">
        <v>525</v>
      </c>
      <c r="D207" s="132" t="s">
        <v>119</v>
      </c>
      <c r="E207" s="133" t="s">
        <v>526</v>
      </c>
      <c r="F207" s="134" t="s">
        <v>527</v>
      </c>
      <c r="G207" s="135" t="s">
        <v>251</v>
      </c>
      <c r="H207" s="154">
        <v>108</v>
      </c>
      <c r="I207" s="137">
        <v>70</v>
      </c>
      <c r="J207" s="138">
        <f t="shared" si="50"/>
        <v>7560</v>
      </c>
      <c r="K207" s="134" t="s">
        <v>123</v>
      </c>
      <c r="L207" s="26"/>
      <c r="M207" s="139" t="s">
        <v>1</v>
      </c>
      <c r="N207" s="140" t="s">
        <v>38</v>
      </c>
      <c r="O207" s="45"/>
      <c r="P207" s="141">
        <f t="shared" si="51"/>
        <v>0</v>
      </c>
      <c r="Q207" s="141">
        <v>0</v>
      </c>
      <c r="R207" s="141">
        <f t="shared" si="52"/>
        <v>0</v>
      </c>
      <c r="S207" s="141">
        <v>0</v>
      </c>
      <c r="T207" s="142">
        <f t="shared" si="53"/>
        <v>0</v>
      </c>
      <c r="AR207" s="12" t="s">
        <v>185</v>
      </c>
      <c r="AT207" s="12" t="s">
        <v>119</v>
      </c>
      <c r="AU207" s="12" t="s">
        <v>125</v>
      </c>
      <c r="AY207" s="12" t="s">
        <v>116</v>
      </c>
      <c r="BE207" s="143">
        <f t="shared" si="54"/>
        <v>0</v>
      </c>
      <c r="BF207" s="143">
        <f t="shared" si="55"/>
        <v>7560</v>
      </c>
      <c r="BG207" s="143">
        <f t="shared" si="56"/>
        <v>0</v>
      </c>
      <c r="BH207" s="143">
        <f t="shared" si="57"/>
        <v>0</v>
      </c>
      <c r="BI207" s="143">
        <f t="shared" si="58"/>
        <v>0</v>
      </c>
      <c r="BJ207" s="12" t="s">
        <v>125</v>
      </c>
      <c r="BK207" s="143">
        <f t="shared" si="59"/>
        <v>7560</v>
      </c>
      <c r="BL207" s="12" t="s">
        <v>185</v>
      </c>
      <c r="BM207" s="12" t="s">
        <v>528</v>
      </c>
    </row>
    <row r="208" spans="2:65" s="10" customFormat="1" ht="22.9" customHeight="1" x14ac:dyDescent="0.2">
      <c r="B208" s="118"/>
      <c r="D208" s="119" t="s">
        <v>65</v>
      </c>
      <c r="E208" s="129" t="s">
        <v>529</v>
      </c>
      <c r="F208" s="129" t="s">
        <v>530</v>
      </c>
      <c r="I208" s="121"/>
      <c r="J208" s="130">
        <f>BK208</f>
        <v>87958.22</v>
      </c>
      <c r="L208" s="118"/>
      <c r="M208" s="123"/>
      <c r="N208" s="124"/>
      <c r="O208" s="124"/>
      <c r="P208" s="125">
        <f>SUM(P209:P220)</f>
        <v>0</v>
      </c>
      <c r="Q208" s="124"/>
      <c r="R208" s="125">
        <f>SUM(R209:R220)</f>
        <v>0.50047344999999999</v>
      </c>
      <c r="S208" s="124"/>
      <c r="T208" s="126">
        <f>SUM(T209:T220)</f>
        <v>0</v>
      </c>
      <c r="AR208" s="119" t="s">
        <v>125</v>
      </c>
      <c r="AT208" s="127" t="s">
        <v>65</v>
      </c>
      <c r="AU208" s="127" t="s">
        <v>71</v>
      </c>
      <c r="AY208" s="119" t="s">
        <v>116</v>
      </c>
      <c r="BK208" s="128">
        <f>SUM(BK209:BK220)</f>
        <v>87958.22</v>
      </c>
    </row>
    <row r="209" spans="2:65" s="1" customFormat="1" ht="16.5" customHeight="1" x14ac:dyDescent="0.2">
      <c r="B209" s="131"/>
      <c r="C209" s="132" t="s">
        <v>531</v>
      </c>
      <c r="D209" s="132" t="s">
        <v>119</v>
      </c>
      <c r="E209" s="133" t="s">
        <v>532</v>
      </c>
      <c r="F209" s="134" t="s">
        <v>533</v>
      </c>
      <c r="G209" s="135" t="s">
        <v>171</v>
      </c>
      <c r="H209" s="136">
        <v>57.86</v>
      </c>
      <c r="I209" s="137">
        <v>115</v>
      </c>
      <c r="J209" s="138">
        <f t="shared" ref="J209:J220" si="60">ROUND(I209*H209,2)</f>
        <v>6653.9</v>
      </c>
      <c r="K209" s="134" t="s">
        <v>1</v>
      </c>
      <c r="L209" s="26"/>
      <c r="M209" s="139" t="s">
        <v>1</v>
      </c>
      <c r="N209" s="140" t="s">
        <v>37</v>
      </c>
      <c r="O209" s="45"/>
      <c r="P209" s="141">
        <f t="shared" ref="P209:P220" si="61">O209*H209</f>
        <v>0</v>
      </c>
      <c r="Q209" s="141">
        <v>5.0000000000000002E-5</v>
      </c>
      <c r="R209" s="141">
        <f t="shared" ref="R209:R220" si="62">Q209*H209</f>
        <v>2.8930000000000002E-3</v>
      </c>
      <c r="S209" s="141">
        <v>0</v>
      </c>
      <c r="T209" s="142">
        <f t="shared" ref="T209:T220" si="63">S209*H209</f>
        <v>0</v>
      </c>
      <c r="AR209" s="12" t="s">
        <v>185</v>
      </c>
      <c r="AT209" s="12" t="s">
        <v>119</v>
      </c>
      <c r="AU209" s="12" t="s">
        <v>125</v>
      </c>
      <c r="AY209" s="12" t="s">
        <v>116</v>
      </c>
      <c r="BE209" s="143">
        <f t="shared" ref="BE209:BE220" si="64">IF(N209="základní",J209,0)</f>
        <v>6653.9</v>
      </c>
      <c r="BF209" s="143">
        <f t="shared" ref="BF209:BF220" si="65">IF(N209="snížená",J209,0)</f>
        <v>0</v>
      </c>
      <c r="BG209" s="143">
        <f t="shared" ref="BG209:BG220" si="66">IF(N209="zákl. přenesená",J209,0)</f>
        <v>0</v>
      </c>
      <c r="BH209" s="143">
        <f t="shared" ref="BH209:BH220" si="67">IF(N209="sníž. přenesená",J209,0)</f>
        <v>0</v>
      </c>
      <c r="BI209" s="143">
        <f t="shared" ref="BI209:BI220" si="68">IF(N209="nulová",J209,0)</f>
        <v>0</v>
      </c>
      <c r="BJ209" s="12" t="s">
        <v>71</v>
      </c>
      <c r="BK209" s="143">
        <f t="shared" ref="BK209:BK220" si="69">ROUND(I209*H209,2)</f>
        <v>6653.9</v>
      </c>
      <c r="BL209" s="12" t="s">
        <v>185</v>
      </c>
      <c r="BM209" s="12" t="s">
        <v>534</v>
      </c>
    </row>
    <row r="210" spans="2:65" s="1" customFormat="1" ht="16.5" customHeight="1" x14ac:dyDescent="0.2">
      <c r="B210" s="131"/>
      <c r="C210" s="144" t="s">
        <v>535</v>
      </c>
      <c r="D210" s="144" t="s">
        <v>147</v>
      </c>
      <c r="E210" s="145" t="s">
        <v>536</v>
      </c>
      <c r="F210" s="146" t="s">
        <v>537</v>
      </c>
      <c r="G210" s="147" t="s">
        <v>171</v>
      </c>
      <c r="H210" s="148">
        <v>59.017000000000003</v>
      </c>
      <c r="I210" s="149">
        <v>63</v>
      </c>
      <c r="J210" s="150">
        <f t="shared" si="60"/>
        <v>3718.07</v>
      </c>
      <c r="K210" s="146" t="s">
        <v>1</v>
      </c>
      <c r="L210" s="151"/>
      <c r="M210" s="152" t="s">
        <v>1</v>
      </c>
      <c r="N210" s="153" t="s">
        <v>37</v>
      </c>
      <c r="O210" s="45"/>
      <c r="P210" s="141">
        <f t="shared" si="61"/>
        <v>0</v>
      </c>
      <c r="Q210" s="141">
        <v>3.5E-4</v>
      </c>
      <c r="R210" s="141">
        <f t="shared" si="62"/>
        <v>2.0655949999999999E-2</v>
      </c>
      <c r="S210" s="141">
        <v>0</v>
      </c>
      <c r="T210" s="142">
        <f t="shared" si="63"/>
        <v>0</v>
      </c>
      <c r="AR210" s="12" t="s">
        <v>225</v>
      </c>
      <c r="AT210" s="12" t="s">
        <v>147</v>
      </c>
      <c r="AU210" s="12" t="s">
        <v>125</v>
      </c>
      <c r="AY210" s="12" t="s">
        <v>116</v>
      </c>
      <c r="BE210" s="143">
        <f t="shared" si="64"/>
        <v>3718.07</v>
      </c>
      <c r="BF210" s="143">
        <f t="shared" si="65"/>
        <v>0</v>
      </c>
      <c r="BG210" s="143">
        <f t="shared" si="66"/>
        <v>0</v>
      </c>
      <c r="BH210" s="143">
        <f t="shared" si="67"/>
        <v>0</v>
      </c>
      <c r="BI210" s="143">
        <f t="shared" si="68"/>
        <v>0</v>
      </c>
      <c r="BJ210" s="12" t="s">
        <v>71</v>
      </c>
      <c r="BK210" s="143">
        <f t="shared" si="69"/>
        <v>3718.07</v>
      </c>
      <c r="BL210" s="12" t="s">
        <v>185</v>
      </c>
      <c r="BM210" s="12" t="s">
        <v>538</v>
      </c>
    </row>
    <row r="211" spans="2:65" s="1" customFormat="1" ht="16.5" customHeight="1" x14ac:dyDescent="0.2">
      <c r="B211" s="131"/>
      <c r="C211" s="132" t="s">
        <v>539</v>
      </c>
      <c r="D211" s="132" t="s">
        <v>119</v>
      </c>
      <c r="E211" s="133" t="s">
        <v>540</v>
      </c>
      <c r="F211" s="134" t="s">
        <v>541</v>
      </c>
      <c r="G211" s="135" t="s">
        <v>171</v>
      </c>
      <c r="H211" s="136">
        <v>4.9000000000000004</v>
      </c>
      <c r="I211" s="137">
        <v>50</v>
      </c>
      <c r="J211" s="138">
        <f t="shared" si="60"/>
        <v>245</v>
      </c>
      <c r="K211" s="134" t="s">
        <v>123</v>
      </c>
      <c r="L211" s="26"/>
      <c r="M211" s="139" t="s">
        <v>1</v>
      </c>
      <c r="N211" s="140" t="s">
        <v>37</v>
      </c>
      <c r="O211" s="45"/>
      <c r="P211" s="141">
        <f t="shared" si="61"/>
        <v>0</v>
      </c>
      <c r="Q211" s="141">
        <v>4.0000000000000003E-5</v>
      </c>
      <c r="R211" s="141">
        <f t="shared" si="62"/>
        <v>1.9600000000000002E-4</v>
      </c>
      <c r="S211" s="141">
        <v>0</v>
      </c>
      <c r="T211" s="142">
        <f t="shared" si="63"/>
        <v>0</v>
      </c>
      <c r="AR211" s="12" t="s">
        <v>185</v>
      </c>
      <c r="AT211" s="12" t="s">
        <v>119</v>
      </c>
      <c r="AU211" s="12" t="s">
        <v>125</v>
      </c>
      <c r="AY211" s="12" t="s">
        <v>116</v>
      </c>
      <c r="BE211" s="143">
        <f t="shared" si="64"/>
        <v>245</v>
      </c>
      <c r="BF211" s="143">
        <f t="shared" si="65"/>
        <v>0</v>
      </c>
      <c r="BG211" s="143">
        <f t="shared" si="66"/>
        <v>0</v>
      </c>
      <c r="BH211" s="143">
        <f t="shared" si="67"/>
        <v>0</v>
      </c>
      <c r="BI211" s="143">
        <f t="shared" si="68"/>
        <v>0</v>
      </c>
      <c r="BJ211" s="12" t="s">
        <v>71</v>
      </c>
      <c r="BK211" s="143">
        <f t="shared" si="69"/>
        <v>245</v>
      </c>
      <c r="BL211" s="12" t="s">
        <v>185</v>
      </c>
      <c r="BM211" s="12" t="s">
        <v>542</v>
      </c>
    </row>
    <row r="212" spans="2:65" s="1" customFormat="1" ht="16.5" customHeight="1" x14ac:dyDescent="0.2">
      <c r="B212" s="131"/>
      <c r="C212" s="144" t="s">
        <v>543</v>
      </c>
      <c r="D212" s="144" t="s">
        <v>147</v>
      </c>
      <c r="E212" s="145" t="s">
        <v>544</v>
      </c>
      <c r="F212" s="146" t="s">
        <v>545</v>
      </c>
      <c r="G212" s="147" t="s">
        <v>171</v>
      </c>
      <c r="H212" s="148">
        <v>4.9000000000000004</v>
      </c>
      <c r="I212" s="149">
        <v>100</v>
      </c>
      <c r="J212" s="150">
        <f t="shared" si="60"/>
        <v>490</v>
      </c>
      <c r="K212" s="146" t="s">
        <v>123</v>
      </c>
      <c r="L212" s="151"/>
      <c r="M212" s="152" t="s">
        <v>1</v>
      </c>
      <c r="N212" s="153" t="s">
        <v>37</v>
      </c>
      <c r="O212" s="45"/>
      <c r="P212" s="141">
        <f t="shared" si="61"/>
        <v>0</v>
      </c>
      <c r="Q212" s="141">
        <v>1.6000000000000001E-4</v>
      </c>
      <c r="R212" s="141">
        <f t="shared" si="62"/>
        <v>7.8400000000000008E-4</v>
      </c>
      <c r="S212" s="141">
        <v>0</v>
      </c>
      <c r="T212" s="142">
        <f t="shared" si="63"/>
        <v>0</v>
      </c>
      <c r="AR212" s="12" t="s">
        <v>225</v>
      </c>
      <c r="AT212" s="12" t="s">
        <v>147</v>
      </c>
      <c r="AU212" s="12" t="s">
        <v>125</v>
      </c>
      <c r="AY212" s="12" t="s">
        <v>116</v>
      </c>
      <c r="BE212" s="143">
        <f t="shared" si="64"/>
        <v>490</v>
      </c>
      <c r="BF212" s="143">
        <f t="shared" si="65"/>
        <v>0</v>
      </c>
      <c r="BG212" s="143">
        <f t="shared" si="66"/>
        <v>0</v>
      </c>
      <c r="BH212" s="143">
        <f t="shared" si="67"/>
        <v>0</v>
      </c>
      <c r="BI212" s="143">
        <f t="shared" si="68"/>
        <v>0</v>
      </c>
      <c r="BJ212" s="12" t="s">
        <v>71</v>
      </c>
      <c r="BK212" s="143">
        <f t="shared" si="69"/>
        <v>490</v>
      </c>
      <c r="BL212" s="12" t="s">
        <v>185</v>
      </c>
      <c r="BM212" s="12" t="s">
        <v>546</v>
      </c>
    </row>
    <row r="213" spans="2:65" s="1" customFormat="1" ht="16.5" customHeight="1" x14ac:dyDescent="0.2">
      <c r="B213" s="131"/>
      <c r="C213" s="132" t="s">
        <v>547</v>
      </c>
      <c r="D213" s="132" t="s">
        <v>119</v>
      </c>
      <c r="E213" s="133" t="s">
        <v>548</v>
      </c>
      <c r="F213" s="134" t="s">
        <v>549</v>
      </c>
      <c r="G213" s="135" t="s">
        <v>122</v>
      </c>
      <c r="H213" s="136">
        <v>55.15</v>
      </c>
      <c r="I213" s="137">
        <v>485</v>
      </c>
      <c r="J213" s="138">
        <f t="shared" si="60"/>
        <v>26747.75</v>
      </c>
      <c r="K213" s="134" t="s">
        <v>1</v>
      </c>
      <c r="L213" s="26"/>
      <c r="M213" s="139" t="s">
        <v>1</v>
      </c>
      <c r="N213" s="140" t="s">
        <v>37</v>
      </c>
      <c r="O213" s="45"/>
      <c r="P213" s="141">
        <f t="shared" si="61"/>
        <v>0</v>
      </c>
      <c r="Q213" s="141">
        <v>1.2999999999999999E-4</v>
      </c>
      <c r="R213" s="141">
        <f t="shared" si="62"/>
        <v>7.1694999999999988E-3</v>
      </c>
      <c r="S213" s="141">
        <v>0</v>
      </c>
      <c r="T213" s="142">
        <f t="shared" si="63"/>
        <v>0</v>
      </c>
      <c r="AR213" s="12" t="s">
        <v>185</v>
      </c>
      <c r="AT213" s="12" t="s">
        <v>119</v>
      </c>
      <c r="AU213" s="12" t="s">
        <v>125</v>
      </c>
      <c r="AY213" s="12" t="s">
        <v>116</v>
      </c>
      <c r="BE213" s="143">
        <f t="shared" si="64"/>
        <v>26747.75</v>
      </c>
      <c r="BF213" s="143">
        <f t="shared" si="65"/>
        <v>0</v>
      </c>
      <c r="BG213" s="143">
        <f t="shared" si="66"/>
        <v>0</v>
      </c>
      <c r="BH213" s="143">
        <f t="shared" si="67"/>
        <v>0</v>
      </c>
      <c r="BI213" s="143">
        <f t="shared" si="68"/>
        <v>0</v>
      </c>
      <c r="BJ213" s="12" t="s">
        <v>71</v>
      </c>
      <c r="BK213" s="143">
        <f t="shared" si="69"/>
        <v>26747.75</v>
      </c>
      <c r="BL213" s="12" t="s">
        <v>185</v>
      </c>
      <c r="BM213" s="12" t="s">
        <v>550</v>
      </c>
    </row>
    <row r="214" spans="2:65" s="1" customFormat="1" ht="16.5" customHeight="1" x14ac:dyDescent="0.2">
      <c r="B214" s="131"/>
      <c r="C214" s="144" t="s">
        <v>551</v>
      </c>
      <c r="D214" s="144" t="s">
        <v>147</v>
      </c>
      <c r="E214" s="145" t="s">
        <v>552</v>
      </c>
      <c r="F214" s="146" t="s">
        <v>553</v>
      </c>
      <c r="G214" s="147" t="s">
        <v>122</v>
      </c>
      <c r="H214" s="148">
        <v>55.15</v>
      </c>
      <c r="I214" s="149">
        <v>450</v>
      </c>
      <c r="J214" s="150">
        <f t="shared" si="60"/>
        <v>24817.5</v>
      </c>
      <c r="K214" s="146" t="s">
        <v>123</v>
      </c>
      <c r="L214" s="151"/>
      <c r="M214" s="152" t="s">
        <v>1</v>
      </c>
      <c r="N214" s="153" t="s">
        <v>37</v>
      </c>
      <c r="O214" s="45"/>
      <c r="P214" s="141">
        <f t="shared" si="61"/>
        <v>0</v>
      </c>
      <c r="Q214" s="141">
        <v>7.7000000000000002E-3</v>
      </c>
      <c r="R214" s="141">
        <f t="shared" si="62"/>
        <v>0.424655</v>
      </c>
      <c r="S214" s="141">
        <v>0</v>
      </c>
      <c r="T214" s="142">
        <f t="shared" si="63"/>
        <v>0</v>
      </c>
      <c r="AR214" s="12" t="s">
        <v>225</v>
      </c>
      <c r="AT214" s="12" t="s">
        <v>147</v>
      </c>
      <c r="AU214" s="12" t="s">
        <v>125</v>
      </c>
      <c r="AY214" s="12" t="s">
        <v>116</v>
      </c>
      <c r="BE214" s="143">
        <f t="shared" si="64"/>
        <v>24817.5</v>
      </c>
      <c r="BF214" s="143">
        <f t="shared" si="65"/>
        <v>0</v>
      </c>
      <c r="BG214" s="143">
        <f t="shared" si="66"/>
        <v>0</v>
      </c>
      <c r="BH214" s="143">
        <f t="shared" si="67"/>
        <v>0</v>
      </c>
      <c r="BI214" s="143">
        <f t="shared" si="68"/>
        <v>0</v>
      </c>
      <c r="BJ214" s="12" t="s">
        <v>71</v>
      </c>
      <c r="BK214" s="143">
        <f t="shared" si="69"/>
        <v>24817.5</v>
      </c>
      <c r="BL214" s="12" t="s">
        <v>185</v>
      </c>
      <c r="BM214" s="12" t="s">
        <v>554</v>
      </c>
    </row>
    <row r="215" spans="2:65" s="1" customFormat="1" ht="16.5" customHeight="1" x14ac:dyDescent="0.2">
      <c r="B215" s="131"/>
      <c r="C215" s="132" t="s">
        <v>555</v>
      </c>
      <c r="D215" s="132" t="s">
        <v>119</v>
      </c>
      <c r="E215" s="133" t="s">
        <v>556</v>
      </c>
      <c r="F215" s="134" t="s">
        <v>557</v>
      </c>
      <c r="G215" s="135" t="s">
        <v>122</v>
      </c>
      <c r="H215" s="136">
        <v>55.15</v>
      </c>
      <c r="I215" s="137">
        <v>12</v>
      </c>
      <c r="J215" s="138">
        <f t="shared" si="60"/>
        <v>661.8</v>
      </c>
      <c r="K215" s="134" t="s">
        <v>123</v>
      </c>
      <c r="L215" s="26"/>
      <c r="M215" s="139" t="s">
        <v>1</v>
      </c>
      <c r="N215" s="140" t="s">
        <v>37</v>
      </c>
      <c r="O215" s="45"/>
      <c r="P215" s="141">
        <f t="shared" si="61"/>
        <v>0</v>
      </c>
      <c r="Q215" s="141">
        <v>0</v>
      </c>
      <c r="R215" s="141">
        <f t="shared" si="62"/>
        <v>0</v>
      </c>
      <c r="S215" s="141">
        <v>0</v>
      </c>
      <c r="T215" s="142">
        <f t="shared" si="63"/>
        <v>0</v>
      </c>
      <c r="AR215" s="12" t="s">
        <v>185</v>
      </c>
      <c r="AT215" s="12" t="s">
        <v>119</v>
      </c>
      <c r="AU215" s="12" t="s">
        <v>125</v>
      </c>
      <c r="AY215" s="12" t="s">
        <v>116</v>
      </c>
      <c r="BE215" s="143">
        <f t="shared" si="64"/>
        <v>661.8</v>
      </c>
      <c r="BF215" s="143">
        <f t="shared" si="65"/>
        <v>0</v>
      </c>
      <c r="BG215" s="143">
        <f t="shared" si="66"/>
        <v>0</v>
      </c>
      <c r="BH215" s="143">
        <f t="shared" si="67"/>
        <v>0</v>
      </c>
      <c r="BI215" s="143">
        <f t="shared" si="68"/>
        <v>0</v>
      </c>
      <c r="BJ215" s="12" t="s">
        <v>71</v>
      </c>
      <c r="BK215" s="143">
        <f t="shared" si="69"/>
        <v>661.8</v>
      </c>
      <c r="BL215" s="12" t="s">
        <v>185</v>
      </c>
      <c r="BM215" s="12" t="s">
        <v>558</v>
      </c>
    </row>
    <row r="216" spans="2:65" s="1" customFormat="1" ht="16.5" customHeight="1" x14ac:dyDescent="0.2">
      <c r="B216" s="131"/>
      <c r="C216" s="144" t="s">
        <v>559</v>
      </c>
      <c r="D216" s="144" t="s">
        <v>147</v>
      </c>
      <c r="E216" s="145" t="s">
        <v>560</v>
      </c>
      <c r="F216" s="146" t="s">
        <v>561</v>
      </c>
      <c r="G216" s="147" t="s">
        <v>122</v>
      </c>
      <c r="H216" s="148">
        <v>55.15</v>
      </c>
      <c r="I216" s="149">
        <v>10</v>
      </c>
      <c r="J216" s="150">
        <f t="shared" si="60"/>
        <v>551.5</v>
      </c>
      <c r="K216" s="146" t="s">
        <v>123</v>
      </c>
      <c r="L216" s="151"/>
      <c r="M216" s="152" t="s">
        <v>1</v>
      </c>
      <c r="N216" s="153" t="s">
        <v>37</v>
      </c>
      <c r="O216" s="45"/>
      <c r="P216" s="141">
        <f t="shared" si="61"/>
        <v>0</v>
      </c>
      <c r="Q216" s="141">
        <v>4.0000000000000002E-4</v>
      </c>
      <c r="R216" s="141">
        <f t="shared" si="62"/>
        <v>2.206E-2</v>
      </c>
      <c r="S216" s="141">
        <v>0</v>
      </c>
      <c r="T216" s="142">
        <f t="shared" si="63"/>
        <v>0</v>
      </c>
      <c r="AR216" s="12" t="s">
        <v>225</v>
      </c>
      <c r="AT216" s="12" t="s">
        <v>147</v>
      </c>
      <c r="AU216" s="12" t="s">
        <v>125</v>
      </c>
      <c r="AY216" s="12" t="s">
        <v>116</v>
      </c>
      <c r="BE216" s="143">
        <f t="shared" si="64"/>
        <v>551.5</v>
      </c>
      <c r="BF216" s="143">
        <f t="shared" si="65"/>
        <v>0</v>
      </c>
      <c r="BG216" s="143">
        <f t="shared" si="66"/>
        <v>0</v>
      </c>
      <c r="BH216" s="143">
        <f t="shared" si="67"/>
        <v>0</v>
      </c>
      <c r="BI216" s="143">
        <f t="shared" si="68"/>
        <v>0</v>
      </c>
      <c r="BJ216" s="12" t="s">
        <v>71</v>
      </c>
      <c r="BK216" s="143">
        <f t="shared" si="69"/>
        <v>551.5</v>
      </c>
      <c r="BL216" s="12" t="s">
        <v>185</v>
      </c>
      <c r="BM216" s="12" t="s">
        <v>562</v>
      </c>
    </row>
    <row r="217" spans="2:65" s="1" customFormat="1" ht="16.5" customHeight="1" x14ac:dyDescent="0.2">
      <c r="B217" s="131"/>
      <c r="C217" s="132" t="s">
        <v>563</v>
      </c>
      <c r="D217" s="132" t="s">
        <v>119</v>
      </c>
      <c r="E217" s="133" t="s">
        <v>564</v>
      </c>
      <c r="F217" s="134" t="s">
        <v>565</v>
      </c>
      <c r="G217" s="135" t="s">
        <v>122</v>
      </c>
      <c r="H217" s="136">
        <v>55.15</v>
      </c>
      <c r="I217" s="137">
        <v>20</v>
      </c>
      <c r="J217" s="138">
        <f t="shared" si="60"/>
        <v>1103</v>
      </c>
      <c r="K217" s="134" t="s">
        <v>123</v>
      </c>
      <c r="L217" s="26"/>
      <c r="M217" s="139" t="s">
        <v>1</v>
      </c>
      <c r="N217" s="140" t="s">
        <v>37</v>
      </c>
      <c r="O217" s="45"/>
      <c r="P217" s="141">
        <f t="shared" si="61"/>
        <v>0</v>
      </c>
      <c r="Q217" s="141">
        <v>0</v>
      </c>
      <c r="R217" s="141">
        <f t="shared" si="62"/>
        <v>0</v>
      </c>
      <c r="S217" s="141">
        <v>0</v>
      </c>
      <c r="T217" s="142">
        <f t="shared" si="63"/>
        <v>0</v>
      </c>
      <c r="AR217" s="12" t="s">
        <v>185</v>
      </c>
      <c r="AT217" s="12" t="s">
        <v>119</v>
      </c>
      <c r="AU217" s="12" t="s">
        <v>125</v>
      </c>
      <c r="AY217" s="12" t="s">
        <v>116</v>
      </c>
      <c r="BE217" s="143">
        <f t="shared" si="64"/>
        <v>1103</v>
      </c>
      <c r="BF217" s="143">
        <f t="shared" si="65"/>
        <v>0</v>
      </c>
      <c r="BG217" s="143">
        <f t="shared" si="66"/>
        <v>0</v>
      </c>
      <c r="BH217" s="143">
        <f t="shared" si="67"/>
        <v>0</v>
      </c>
      <c r="BI217" s="143">
        <f t="shared" si="68"/>
        <v>0</v>
      </c>
      <c r="BJ217" s="12" t="s">
        <v>71</v>
      </c>
      <c r="BK217" s="143">
        <f t="shared" si="69"/>
        <v>1103</v>
      </c>
      <c r="BL217" s="12" t="s">
        <v>185</v>
      </c>
      <c r="BM217" s="12" t="s">
        <v>566</v>
      </c>
    </row>
    <row r="218" spans="2:65" s="1" customFormat="1" ht="16.5" customHeight="1" x14ac:dyDescent="0.2">
      <c r="B218" s="131"/>
      <c r="C218" s="144" t="s">
        <v>567</v>
      </c>
      <c r="D218" s="144" t="s">
        <v>147</v>
      </c>
      <c r="E218" s="145" t="s">
        <v>568</v>
      </c>
      <c r="F218" s="146" t="s">
        <v>569</v>
      </c>
      <c r="G218" s="147" t="s">
        <v>171</v>
      </c>
      <c r="H218" s="148">
        <v>55.15</v>
      </c>
      <c r="I218" s="149">
        <v>38</v>
      </c>
      <c r="J218" s="150">
        <f t="shared" si="60"/>
        <v>2095.6999999999998</v>
      </c>
      <c r="K218" s="146" t="s">
        <v>123</v>
      </c>
      <c r="L218" s="151"/>
      <c r="M218" s="152" t="s">
        <v>1</v>
      </c>
      <c r="N218" s="153" t="s">
        <v>37</v>
      </c>
      <c r="O218" s="45"/>
      <c r="P218" s="141">
        <f t="shared" si="61"/>
        <v>0</v>
      </c>
      <c r="Q218" s="141">
        <v>4.0000000000000002E-4</v>
      </c>
      <c r="R218" s="141">
        <f t="shared" si="62"/>
        <v>2.206E-2</v>
      </c>
      <c r="S218" s="141">
        <v>0</v>
      </c>
      <c r="T218" s="142">
        <f t="shared" si="63"/>
        <v>0</v>
      </c>
      <c r="AR218" s="12" t="s">
        <v>225</v>
      </c>
      <c r="AT218" s="12" t="s">
        <v>147</v>
      </c>
      <c r="AU218" s="12" t="s">
        <v>125</v>
      </c>
      <c r="AY218" s="12" t="s">
        <v>116</v>
      </c>
      <c r="BE218" s="143">
        <f t="shared" si="64"/>
        <v>2095.6999999999998</v>
      </c>
      <c r="BF218" s="143">
        <f t="shared" si="65"/>
        <v>0</v>
      </c>
      <c r="BG218" s="143">
        <f t="shared" si="66"/>
        <v>0</v>
      </c>
      <c r="BH218" s="143">
        <f t="shared" si="67"/>
        <v>0</v>
      </c>
      <c r="BI218" s="143">
        <f t="shared" si="68"/>
        <v>0</v>
      </c>
      <c r="BJ218" s="12" t="s">
        <v>71</v>
      </c>
      <c r="BK218" s="143">
        <f t="shared" si="69"/>
        <v>2095.6999999999998</v>
      </c>
      <c r="BL218" s="12" t="s">
        <v>185</v>
      </c>
      <c r="BM218" s="12" t="s">
        <v>570</v>
      </c>
    </row>
    <row r="219" spans="2:65" s="1" customFormat="1" ht="16.5" customHeight="1" x14ac:dyDescent="0.2">
      <c r="B219" s="131"/>
      <c r="C219" s="132" t="s">
        <v>571</v>
      </c>
      <c r="D219" s="132" t="s">
        <v>119</v>
      </c>
      <c r="E219" s="133" t="s">
        <v>572</v>
      </c>
      <c r="F219" s="134" t="s">
        <v>573</v>
      </c>
      <c r="G219" s="135" t="s">
        <v>251</v>
      </c>
      <c r="H219" s="154">
        <v>147</v>
      </c>
      <c r="I219" s="137">
        <v>72</v>
      </c>
      <c r="J219" s="138">
        <f t="shared" si="60"/>
        <v>10584</v>
      </c>
      <c r="K219" s="134" t="s">
        <v>123</v>
      </c>
      <c r="L219" s="26"/>
      <c r="M219" s="139" t="s">
        <v>1</v>
      </c>
      <c r="N219" s="140" t="s">
        <v>38</v>
      </c>
      <c r="O219" s="45"/>
      <c r="P219" s="141">
        <f t="shared" si="61"/>
        <v>0</v>
      </c>
      <c r="Q219" s="141">
        <v>0</v>
      </c>
      <c r="R219" s="141">
        <f t="shared" si="62"/>
        <v>0</v>
      </c>
      <c r="S219" s="141">
        <v>0</v>
      </c>
      <c r="T219" s="142">
        <f t="shared" si="63"/>
        <v>0</v>
      </c>
      <c r="AR219" s="12" t="s">
        <v>185</v>
      </c>
      <c r="AT219" s="12" t="s">
        <v>119</v>
      </c>
      <c r="AU219" s="12" t="s">
        <v>125</v>
      </c>
      <c r="AY219" s="12" t="s">
        <v>116</v>
      </c>
      <c r="BE219" s="143">
        <f t="shared" si="64"/>
        <v>0</v>
      </c>
      <c r="BF219" s="143">
        <f t="shared" si="65"/>
        <v>10584</v>
      </c>
      <c r="BG219" s="143">
        <f t="shared" si="66"/>
        <v>0</v>
      </c>
      <c r="BH219" s="143">
        <f t="shared" si="67"/>
        <v>0</v>
      </c>
      <c r="BI219" s="143">
        <f t="shared" si="68"/>
        <v>0</v>
      </c>
      <c r="BJ219" s="12" t="s">
        <v>125</v>
      </c>
      <c r="BK219" s="143">
        <f t="shared" si="69"/>
        <v>10584</v>
      </c>
      <c r="BL219" s="12" t="s">
        <v>185</v>
      </c>
      <c r="BM219" s="12" t="s">
        <v>574</v>
      </c>
    </row>
    <row r="220" spans="2:65" s="1" customFormat="1" ht="16.5" customHeight="1" x14ac:dyDescent="0.2">
      <c r="B220" s="131"/>
      <c r="C220" s="132" t="s">
        <v>575</v>
      </c>
      <c r="D220" s="132" t="s">
        <v>119</v>
      </c>
      <c r="E220" s="133" t="s">
        <v>576</v>
      </c>
      <c r="F220" s="134" t="s">
        <v>577</v>
      </c>
      <c r="G220" s="135" t="s">
        <v>251</v>
      </c>
      <c r="H220" s="154">
        <v>147</v>
      </c>
      <c r="I220" s="137">
        <v>70</v>
      </c>
      <c r="J220" s="138">
        <f t="shared" si="60"/>
        <v>10290</v>
      </c>
      <c r="K220" s="134" t="s">
        <v>123</v>
      </c>
      <c r="L220" s="26"/>
      <c r="M220" s="139" t="s">
        <v>1</v>
      </c>
      <c r="N220" s="140" t="s">
        <v>38</v>
      </c>
      <c r="O220" s="45"/>
      <c r="P220" s="141">
        <f t="shared" si="61"/>
        <v>0</v>
      </c>
      <c r="Q220" s="141">
        <v>0</v>
      </c>
      <c r="R220" s="141">
        <f t="shared" si="62"/>
        <v>0</v>
      </c>
      <c r="S220" s="141">
        <v>0</v>
      </c>
      <c r="T220" s="142">
        <f t="shared" si="63"/>
        <v>0</v>
      </c>
      <c r="AR220" s="12" t="s">
        <v>185</v>
      </c>
      <c r="AT220" s="12" t="s">
        <v>119</v>
      </c>
      <c r="AU220" s="12" t="s">
        <v>125</v>
      </c>
      <c r="AY220" s="12" t="s">
        <v>116</v>
      </c>
      <c r="BE220" s="143">
        <f t="shared" si="64"/>
        <v>0</v>
      </c>
      <c r="BF220" s="143">
        <f t="shared" si="65"/>
        <v>10290</v>
      </c>
      <c r="BG220" s="143">
        <f t="shared" si="66"/>
        <v>0</v>
      </c>
      <c r="BH220" s="143">
        <f t="shared" si="67"/>
        <v>0</v>
      </c>
      <c r="BI220" s="143">
        <f t="shared" si="68"/>
        <v>0</v>
      </c>
      <c r="BJ220" s="12" t="s">
        <v>125</v>
      </c>
      <c r="BK220" s="143">
        <f t="shared" si="69"/>
        <v>10290</v>
      </c>
      <c r="BL220" s="12" t="s">
        <v>185</v>
      </c>
      <c r="BM220" s="12" t="s">
        <v>578</v>
      </c>
    </row>
    <row r="221" spans="2:65" s="10" customFormat="1" ht="22.9" customHeight="1" x14ac:dyDescent="0.2">
      <c r="B221" s="118"/>
      <c r="D221" s="119" t="s">
        <v>65</v>
      </c>
      <c r="E221" s="129" t="s">
        <v>579</v>
      </c>
      <c r="F221" s="129" t="s">
        <v>580</v>
      </c>
      <c r="I221" s="121"/>
      <c r="J221" s="130">
        <f>BK221</f>
        <v>60292.11</v>
      </c>
      <c r="L221" s="118"/>
      <c r="M221" s="123"/>
      <c r="N221" s="124"/>
      <c r="O221" s="124"/>
      <c r="P221" s="125">
        <f>SUM(P222:P231)</f>
        <v>0</v>
      </c>
      <c r="Q221" s="124"/>
      <c r="R221" s="125">
        <f>SUM(R222:R231)</f>
        <v>0.20318616</v>
      </c>
      <c r="S221" s="124"/>
      <c r="T221" s="126">
        <f>SUM(T222:T231)</f>
        <v>0.23318460000000002</v>
      </c>
      <c r="AR221" s="119" t="s">
        <v>125</v>
      </c>
      <c r="AT221" s="127" t="s">
        <v>65</v>
      </c>
      <c r="AU221" s="127" t="s">
        <v>71</v>
      </c>
      <c r="AY221" s="119" t="s">
        <v>116</v>
      </c>
      <c r="BK221" s="128">
        <f>SUM(BK222:BK231)</f>
        <v>60292.11</v>
      </c>
    </row>
    <row r="222" spans="2:65" s="1" customFormat="1" ht="16.5" customHeight="1" x14ac:dyDescent="0.2">
      <c r="B222" s="131"/>
      <c r="C222" s="132" t="s">
        <v>581</v>
      </c>
      <c r="D222" s="132" t="s">
        <v>119</v>
      </c>
      <c r="E222" s="133" t="s">
        <v>582</v>
      </c>
      <c r="F222" s="134" t="s">
        <v>583</v>
      </c>
      <c r="G222" s="135" t="s">
        <v>122</v>
      </c>
      <c r="H222" s="136">
        <v>35.86</v>
      </c>
      <c r="I222" s="137">
        <v>165</v>
      </c>
      <c r="J222" s="138">
        <f t="shared" ref="J222:J231" si="70">ROUND(I222*H222,2)</f>
        <v>5916.9</v>
      </c>
      <c r="K222" s="134" t="s">
        <v>123</v>
      </c>
      <c r="L222" s="26"/>
      <c r="M222" s="139" t="s">
        <v>1</v>
      </c>
      <c r="N222" s="140" t="s">
        <v>37</v>
      </c>
      <c r="O222" s="45"/>
      <c r="P222" s="141">
        <f t="shared" ref="P222:P231" si="71">O222*H222</f>
        <v>0</v>
      </c>
      <c r="Q222" s="141">
        <v>4.5500000000000002E-3</v>
      </c>
      <c r="R222" s="141">
        <f t="shared" ref="R222:R231" si="72">Q222*H222</f>
        <v>0.163163</v>
      </c>
      <c r="S222" s="141">
        <v>0</v>
      </c>
      <c r="T222" s="142">
        <f t="shared" ref="T222:T231" si="73">S222*H222</f>
        <v>0</v>
      </c>
      <c r="AR222" s="12" t="s">
        <v>185</v>
      </c>
      <c r="AT222" s="12" t="s">
        <v>119</v>
      </c>
      <c r="AU222" s="12" t="s">
        <v>125</v>
      </c>
      <c r="AY222" s="12" t="s">
        <v>116</v>
      </c>
      <c r="BE222" s="143">
        <f t="shared" ref="BE222:BE231" si="74">IF(N222="základní",J222,0)</f>
        <v>5916.9</v>
      </c>
      <c r="BF222" s="143">
        <f t="shared" ref="BF222:BF231" si="75">IF(N222="snížená",J222,0)</f>
        <v>0</v>
      </c>
      <c r="BG222" s="143">
        <f t="shared" ref="BG222:BG231" si="76">IF(N222="zákl. přenesená",J222,0)</f>
        <v>0</v>
      </c>
      <c r="BH222" s="143">
        <f t="shared" ref="BH222:BH231" si="77">IF(N222="sníž. přenesená",J222,0)</f>
        <v>0</v>
      </c>
      <c r="BI222" s="143">
        <f t="shared" ref="BI222:BI231" si="78">IF(N222="nulová",J222,0)</f>
        <v>0</v>
      </c>
      <c r="BJ222" s="12" t="s">
        <v>71</v>
      </c>
      <c r="BK222" s="143">
        <f t="shared" ref="BK222:BK231" si="79">ROUND(I222*H222,2)</f>
        <v>5916.9</v>
      </c>
      <c r="BL222" s="12" t="s">
        <v>185</v>
      </c>
      <c r="BM222" s="12" t="s">
        <v>584</v>
      </c>
    </row>
    <row r="223" spans="2:65" s="1" customFormat="1" ht="16.5" customHeight="1" x14ac:dyDescent="0.2">
      <c r="B223" s="131"/>
      <c r="C223" s="132" t="s">
        <v>585</v>
      </c>
      <c r="D223" s="132" t="s">
        <v>119</v>
      </c>
      <c r="E223" s="133" t="s">
        <v>586</v>
      </c>
      <c r="F223" s="134" t="s">
        <v>587</v>
      </c>
      <c r="G223" s="135" t="s">
        <v>122</v>
      </c>
      <c r="H223" s="136">
        <v>69.58</v>
      </c>
      <c r="I223" s="137">
        <v>133</v>
      </c>
      <c r="J223" s="138">
        <f t="shared" si="70"/>
        <v>9254.14</v>
      </c>
      <c r="K223" s="134" t="s">
        <v>123</v>
      </c>
      <c r="L223" s="26"/>
      <c r="M223" s="139" t="s">
        <v>1</v>
      </c>
      <c r="N223" s="140" t="s">
        <v>37</v>
      </c>
      <c r="O223" s="45"/>
      <c r="P223" s="141">
        <f t="shared" si="71"/>
        <v>0</v>
      </c>
      <c r="Q223" s="141">
        <v>0</v>
      </c>
      <c r="R223" s="141">
        <f t="shared" si="72"/>
        <v>0</v>
      </c>
      <c r="S223" s="141">
        <v>3.0000000000000001E-3</v>
      </c>
      <c r="T223" s="142">
        <f t="shared" si="73"/>
        <v>0.20874000000000001</v>
      </c>
      <c r="AR223" s="12" t="s">
        <v>185</v>
      </c>
      <c r="AT223" s="12" t="s">
        <v>119</v>
      </c>
      <c r="AU223" s="12" t="s">
        <v>125</v>
      </c>
      <c r="AY223" s="12" t="s">
        <v>116</v>
      </c>
      <c r="BE223" s="143">
        <f t="shared" si="74"/>
        <v>9254.14</v>
      </c>
      <c r="BF223" s="143">
        <f t="shared" si="75"/>
        <v>0</v>
      </c>
      <c r="BG223" s="143">
        <f t="shared" si="76"/>
        <v>0</v>
      </c>
      <c r="BH223" s="143">
        <f t="shared" si="77"/>
        <v>0</v>
      </c>
      <c r="BI223" s="143">
        <f t="shared" si="78"/>
        <v>0</v>
      </c>
      <c r="BJ223" s="12" t="s">
        <v>71</v>
      </c>
      <c r="BK223" s="143">
        <f t="shared" si="79"/>
        <v>9254.14</v>
      </c>
      <c r="BL223" s="12" t="s">
        <v>185</v>
      </c>
      <c r="BM223" s="12" t="s">
        <v>588</v>
      </c>
    </row>
    <row r="224" spans="2:65" s="1" customFormat="1" ht="16.5" customHeight="1" x14ac:dyDescent="0.2">
      <c r="B224" s="131"/>
      <c r="C224" s="132" t="s">
        <v>589</v>
      </c>
      <c r="D224" s="132" t="s">
        <v>119</v>
      </c>
      <c r="E224" s="133" t="s">
        <v>590</v>
      </c>
      <c r="F224" s="134" t="s">
        <v>591</v>
      </c>
      <c r="G224" s="135" t="s">
        <v>122</v>
      </c>
      <c r="H224" s="136">
        <v>10.86</v>
      </c>
      <c r="I224" s="137">
        <v>138</v>
      </c>
      <c r="J224" s="138">
        <f t="shared" si="70"/>
        <v>1498.68</v>
      </c>
      <c r="K224" s="134" t="s">
        <v>123</v>
      </c>
      <c r="L224" s="26"/>
      <c r="M224" s="139" t="s">
        <v>1</v>
      </c>
      <c r="N224" s="140" t="s">
        <v>37</v>
      </c>
      <c r="O224" s="45"/>
      <c r="P224" s="141">
        <f t="shared" si="71"/>
        <v>0</v>
      </c>
      <c r="Q224" s="141">
        <v>2.9999999999999997E-4</v>
      </c>
      <c r="R224" s="141">
        <f t="shared" si="72"/>
        <v>3.2579999999999996E-3</v>
      </c>
      <c r="S224" s="141">
        <v>0</v>
      </c>
      <c r="T224" s="142">
        <f t="shared" si="73"/>
        <v>0</v>
      </c>
      <c r="AR224" s="12" t="s">
        <v>185</v>
      </c>
      <c r="AT224" s="12" t="s">
        <v>119</v>
      </c>
      <c r="AU224" s="12" t="s">
        <v>125</v>
      </c>
      <c r="AY224" s="12" t="s">
        <v>116</v>
      </c>
      <c r="BE224" s="143">
        <f t="shared" si="74"/>
        <v>1498.68</v>
      </c>
      <c r="BF224" s="143">
        <f t="shared" si="75"/>
        <v>0</v>
      </c>
      <c r="BG224" s="143">
        <f t="shared" si="76"/>
        <v>0</v>
      </c>
      <c r="BH224" s="143">
        <f t="shared" si="77"/>
        <v>0</v>
      </c>
      <c r="BI224" s="143">
        <f t="shared" si="78"/>
        <v>0</v>
      </c>
      <c r="BJ224" s="12" t="s">
        <v>71</v>
      </c>
      <c r="BK224" s="143">
        <f t="shared" si="79"/>
        <v>1498.68</v>
      </c>
      <c r="BL224" s="12" t="s">
        <v>185</v>
      </c>
      <c r="BM224" s="12" t="s">
        <v>592</v>
      </c>
    </row>
    <row r="225" spans="2:65" s="1" customFormat="1" ht="16.5" customHeight="1" x14ac:dyDescent="0.2">
      <c r="B225" s="131"/>
      <c r="C225" s="144" t="s">
        <v>593</v>
      </c>
      <c r="D225" s="144" t="s">
        <v>147</v>
      </c>
      <c r="E225" s="145" t="s">
        <v>594</v>
      </c>
      <c r="F225" s="146" t="s">
        <v>595</v>
      </c>
      <c r="G225" s="147" t="s">
        <v>122</v>
      </c>
      <c r="H225" s="148">
        <v>11.946</v>
      </c>
      <c r="I225" s="149">
        <v>365</v>
      </c>
      <c r="J225" s="150">
        <f t="shared" si="70"/>
        <v>4360.29</v>
      </c>
      <c r="K225" s="146" t="s">
        <v>1</v>
      </c>
      <c r="L225" s="151"/>
      <c r="M225" s="152" t="s">
        <v>1</v>
      </c>
      <c r="N225" s="153" t="s">
        <v>37</v>
      </c>
      <c r="O225" s="45"/>
      <c r="P225" s="141">
        <f t="shared" si="71"/>
        <v>0</v>
      </c>
      <c r="Q225" s="141">
        <v>2.8700000000000002E-3</v>
      </c>
      <c r="R225" s="141">
        <f t="shared" si="72"/>
        <v>3.4285019999999999E-2</v>
      </c>
      <c r="S225" s="141">
        <v>0</v>
      </c>
      <c r="T225" s="142">
        <f t="shared" si="73"/>
        <v>0</v>
      </c>
      <c r="AR225" s="12" t="s">
        <v>225</v>
      </c>
      <c r="AT225" s="12" t="s">
        <v>147</v>
      </c>
      <c r="AU225" s="12" t="s">
        <v>125</v>
      </c>
      <c r="AY225" s="12" t="s">
        <v>116</v>
      </c>
      <c r="BE225" s="143">
        <f t="shared" si="74"/>
        <v>4360.29</v>
      </c>
      <c r="BF225" s="143">
        <f t="shared" si="75"/>
        <v>0</v>
      </c>
      <c r="BG225" s="143">
        <f t="shared" si="76"/>
        <v>0</v>
      </c>
      <c r="BH225" s="143">
        <f t="shared" si="77"/>
        <v>0</v>
      </c>
      <c r="BI225" s="143">
        <f t="shared" si="78"/>
        <v>0</v>
      </c>
      <c r="BJ225" s="12" t="s">
        <v>71</v>
      </c>
      <c r="BK225" s="143">
        <f t="shared" si="79"/>
        <v>4360.29</v>
      </c>
      <c r="BL225" s="12" t="s">
        <v>185</v>
      </c>
      <c r="BM225" s="12" t="s">
        <v>596</v>
      </c>
    </row>
    <row r="226" spans="2:65" s="1" customFormat="1" ht="16.5" customHeight="1" x14ac:dyDescent="0.2">
      <c r="B226" s="131"/>
      <c r="C226" s="132" t="s">
        <v>597</v>
      </c>
      <c r="D226" s="132" t="s">
        <v>119</v>
      </c>
      <c r="E226" s="133" t="s">
        <v>598</v>
      </c>
      <c r="F226" s="134" t="s">
        <v>599</v>
      </c>
      <c r="G226" s="135" t="s">
        <v>171</v>
      </c>
      <c r="H226" s="136">
        <v>81.481999999999999</v>
      </c>
      <c r="I226" s="137">
        <v>15</v>
      </c>
      <c r="J226" s="138">
        <f t="shared" si="70"/>
        <v>1222.23</v>
      </c>
      <c r="K226" s="134" t="s">
        <v>123</v>
      </c>
      <c r="L226" s="26"/>
      <c r="M226" s="139" t="s">
        <v>1</v>
      </c>
      <c r="N226" s="140" t="s">
        <v>37</v>
      </c>
      <c r="O226" s="45"/>
      <c r="P226" s="141">
        <f t="shared" si="71"/>
        <v>0</v>
      </c>
      <c r="Q226" s="141">
        <v>0</v>
      </c>
      <c r="R226" s="141">
        <f t="shared" si="72"/>
        <v>0</v>
      </c>
      <c r="S226" s="141">
        <v>2.9999999999999997E-4</v>
      </c>
      <c r="T226" s="142">
        <f t="shared" si="73"/>
        <v>2.4444599999999997E-2</v>
      </c>
      <c r="AR226" s="12" t="s">
        <v>185</v>
      </c>
      <c r="AT226" s="12" t="s">
        <v>119</v>
      </c>
      <c r="AU226" s="12" t="s">
        <v>125</v>
      </c>
      <c r="AY226" s="12" t="s">
        <v>116</v>
      </c>
      <c r="BE226" s="143">
        <f t="shared" si="74"/>
        <v>1222.23</v>
      </c>
      <c r="BF226" s="143">
        <f t="shared" si="75"/>
        <v>0</v>
      </c>
      <c r="BG226" s="143">
        <f t="shared" si="76"/>
        <v>0</v>
      </c>
      <c r="BH226" s="143">
        <f t="shared" si="77"/>
        <v>0</v>
      </c>
      <c r="BI226" s="143">
        <f t="shared" si="78"/>
        <v>0</v>
      </c>
      <c r="BJ226" s="12" t="s">
        <v>71</v>
      </c>
      <c r="BK226" s="143">
        <f t="shared" si="79"/>
        <v>1222.23</v>
      </c>
      <c r="BL226" s="12" t="s">
        <v>185</v>
      </c>
      <c r="BM226" s="12" t="s">
        <v>600</v>
      </c>
    </row>
    <row r="227" spans="2:65" s="1" customFormat="1" ht="16.5" customHeight="1" x14ac:dyDescent="0.2">
      <c r="B227" s="131"/>
      <c r="C227" s="132" t="s">
        <v>601</v>
      </c>
      <c r="D227" s="132" t="s">
        <v>119</v>
      </c>
      <c r="E227" s="133" t="s">
        <v>602</v>
      </c>
      <c r="F227" s="134" t="s">
        <v>603</v>
      </c>
      <c r="G227" s="135" t="s">
        <v>171</v>
      </c>
      <c r="H227" s="136">
        <v>8.39</v>
      </c>
      <c r="I227" s="137">
        <v>95</v>
      </c>
      <c r="J227" s="138">
        <f t="shared" si="70"/>
        <v>797.05</v>
      </c>
      <c r="K227" s="134" t="s">
        <v>123</v>
      </c>
      <c r="L227" s="26"/>
      <c r="M227" s="139" t="s">
        <v>1</v>
      </c>
      <c r="N227" s="140" t="s">
        <v>37</v>
      </c>
      <c r="O227" s="45"/>
      <c r="P227" s="141">
        <f t="shared" si="71"/>
        <v>0</v>
      </c>
      <c r="Q227" s="141">
        <v>1.0000000000000001E-5</v>
      </c>
      <c r="R227" s="141">
        <f t="shared" si="72"/>
        <v>8.3900000000000006E-5</v>
      </c>
      <c r="S227" s="141">
        <v>0</v>
      </c>
      <c r="T227" s="142">
        <f t="shared" si="73"/>
        <v>0</v>
      </c>
      <c r="AR227" s="12" t="s">
        <v>185</v>
      </c>
      <c r="AT227" s="12" t="s">
        <v>119</v>
      </c>
      <c r="AU227" s="12" t="s">
        <v>125</v>
      </c>
      <c r="AY227" s="12" t="s">
        <v>116</v>
      </c>
      <c r="BE227" s="143">
        <f t="shared" si="74"/>
        <v>797.05</v>
      </c>
      <c r="BF227" s="143">
        <f t="shared" si="75"/>
        <v>0</v>
      </c>
      <c r="BG227" s="143">
        <f t="shared" si="76"/>
        <v>0</v>
      </c>
      <c r="BH227" s="143">
        <f t="shared" si="77"/>
        <v>0</v>
      </c>
      <c r="BI227" s="143">
        <f t="shared" si="78"/>
        <v>0</v>
      </c>
      <c r="BJ227" s="12" t="s">
        <v>71</v>
      </c>
      <c r="BK227" s="143">
        <f t="shared" si="79"/>
        <v>797.05</v>
      </c>
      <c r="BL227" s="12" t="s">
        <v>185</v>
      </c>
      <c r="BM227" s="12" t="s">
        <v>604</v>
      </c>
    </row>
    <row r="228" spans="2:65" s="1" customFormat="1" ht="16.5" customHeight="1" x14ac:dyDescent="0.2">
      <c r="B228" s="131"/>
      <c r="C228" s="144" t="s">
        <v>605</v>
      </c>
      <c r="D228" s="144" t="s">
        <v>147</v>
      </c>
      <c r="E228" s="145" t="s">
        <v>606</v>
      </c>
      <c r="F228" s="146" t="s">
        <v>607</v>
      </c>
      <c r="G228" s="147" t="s">
        <v>171</v>
      </c>
      <c r="H228" s="148">
        <v>8.5579999999999998</v>
      </c>
      <c r="I228" s="149">
        <v>50</v>
      </c>
      <c r="J228" s="150">
        <f t="shared" si="70"/>
        <v>427.9</v>
      </c>
      <c r="K228" s="146" t="s">
        <v>123</v>
      </c>
      <c r="L228" s="151"/>
      <c r="M228" s="152" t="s">
        <v>1</v>
      </c>
      <c r="N228" s="153" t="s">
        <v>37</v>
      </c>
      <c r="O228" s="45"/>
      <c r="P228" s="141">
        <f t="shared" si="71"/>
        <v>0</v>
      </c>
      <c r="Q228" s="141">
        <v>2.7999999999999998E-4</v>
      </c>
      <c r="R228" s="141">
        <f t="shared" si="72"/>
        <v>2.3962399999999996E-3</v>
      </c>
      <c r="S228" s="141">
        <v>0</v>
      </c>
      <c r="T228" s="142">
        <f t="shared" si="73"/>
        <v>0</v>
      </c>
      <c r="AR228" s="12" t="s">
        <v>225</v>
      </c>
      <c r="AT228" s="12" t="s">
        <v>147</v>
      </c>
      <c r="AU228" s="12" t="s">
        <v>125</v>
      </c>
      <c r="AY228" s="12" t="s">
        <v>116</v>
      </c>
      <c r="BE228" s="143">
        <f t="shared" si="74"/>
        <v>427.9</v>
      </c>
      <c r="BF228" s="143">
        <f t="shared" si="75"/>
        <v>0</v>
      </c>
      <c r="BG228" s="143">
        <f t="shared" si="76"/>
        <v>0</v>
      </c>
      <c r="BH228" s="143">
        <f t="shared" si="77"/>
        <v>0</v>
      </c>
      <c r="BI228" s="143">
        <f t="shared" si="78"/>
        <v>0</v>
      </c>
      <c r="BJ228" s="12" t="s">
        <v>71</v>
      </c>
      <c r="BK228" s="143">
        <f t="shared" si="79"/>
        <v>427.9</v>
      </c>
      <c r="BL228" s="12" t="s">
        <v>185</v>
      </c>
      <c r="BM228" s="12" t="s">
        <v>608</v>
      </c>
    </row>
    <row r="229" spans="2:65" s="1" customFormat="1" ht="16.5" customHeight="1" x14ac:dyDescent="0.2">
      <c r="B229" s="131"/>
      <c r="C229" s="132" t="s">
        <v>609</v>
      </c>
      <c r="D229" s="132" t="s">
        <v>119</v>
      </c>
      <c r="E229" s="133" t="s">
        <v>610</v>
      </c>
      <c r="F229" s="134" t="s">
        <v>611</v>
      </c>
      <c r="G229" s="135" t="s">
        <v>122</v>
      </c>
      <c r="H229" s="136">
        <v>69.58</v>
      </c>
      <c r="I229" s="137">
        <v>74</v>
      </c>
      <c r="J229" s="138">
        <f t="shared" si="70"/>
        <v>5148.92</v>
      </c>
      <c r="K229" s="134" t="s">
        <v>123</v>
      </c>
      <c r="L229" s="26"/>
      <c r="M229" s="139" t="s">
        <v>1</v>
      </c>
      <c r="N229" s="140" t="s">
        <v>37</v>
      </c>
      <c r="O229" s="45"/>
      <c r="P229" s="141">
        <f t="shared" si="71"/>
        <v>0</v>
      </c>
      <c r="Q229" s="141">
        <v>0</v>
      </c>
      <c r="R229" s="141">
        <f t="shared" si="72"/>
        <v>0</v>
      </c>
      <c r="S229" s="141">
        <v>0</v>
      </c>
      <c r="T229" s="142">
        <f t="shared" si="73"/>
        <v>0</v>
      </c>
      <c r="AR229" s="12" t="s">
        <v>185</v>
      </c>
      <c r="AT229" s="12" t="s">
        <v>119</v>
      </c>
      <c r="AU229" s="12" t="s">
        <v>125</v>
      </c>
      <c r="AY229" s="12" t="s">
        <v>116</v>
      </c>
      <c r="BE229" s="143">
        <f t="shared" si="74"/>
        <v>5148.92</v>
      </c>
      <c r="BF229" s="143">
        <f t="shared" si="75"/>
        <v>0</v>
      </c>
      <c r="BG229" s="143">
        <f t="shared" si="76"/>
        <v>0</v>
      </c>
      <c r="BH229" s="143">
        <f t="shared" si="77"/>
        <v>0</v>
      </c>
      <c r="BI229" s="143">
        <f t="shared" si="78"/>
        <v>0</v>
      </c>
      <c r="BJ229" s="12" t="s">
        <v>71</v>
      </c>
      <c r="BK229" s="143">
        <f t="shared" si="79"/>
        <v>5148.92</v>
      </c>
      <c r="BL229" s="12" t="s">
        <v>185</v>
      </c>
      <c r="BM229" s="12" t="s">
        <v>612</v>
      </c>
    </row>
    <row r="230" spans="2:65" s="1" customFormat="1" ht="16.5" customHeight="1" x14ac:dyDescent="0.2">
      <c r="B230" s="131"/>
      <c r="C230" s="132" t="s">
        <v>613</v>
      </c>
      <c r="D230" s="132" t="s">
        <v>119</v>
      </c>
      <c r="E230" s="133" t="s">
        <v>614</v>
      </c>
      <c r="F230" s="134" t="s">
        <v>615</v>
      </c>
      <c r="G230" s="135" t="s">
        <v>251</v>
      </c>
      <c r="H230" s="154">
        <v>223</v>
      </c>
      <c r="I230" s="137">
        <v>72</v>
      </c>
      <c r="J230" s="138">
        <f t="shared" si="70"/>
        <v>16056</v>
      </c>
      <c r="K230" s="134" t="s">
        <v>123</v>
      </c>
      <c r="L230" s="26"/>
      <c r="M230" s="139" t="s">
        <v>1</v>
      </c>
      <c r="N230" s="140" t="s">
        <v>38</v>
      </c>
      <c r="O230" s="45"/>
      <c r="P230" s="141">
        <f t="shared" si="71"/>
        <v>0</v>
      </c>
      <c r="Q230" s="141">
        <v>0</v>
      </c>
      <c r="R230" s="141">
        <f t="shared" si="72"/>
        <v>0</v>
      </c>
      <c r="S230" s="141">
        <v>0</v>
      </c>
      <c r="T230" s="142">
        <f t="shared" si="73"/>
        <v>0</v>
      </c>
      <c r="AR230" s="12" t="s">
        <v>185</v>
      </c>
      <c r="AT230" s="12" t="s">
        <v>119</v>
      </c>
      <c r="AU230" s="12" t="s">
        <v>125</v>
      </c>
      <c r="AY230" s="12" t="s">
        <v>116</v>
      </c>
      <c r="BE230" s="143">
        <f t="shared" si="74"/>
        <v>0</v>
      </c>
      <c r="BF230" s="143">
        <f t="shared" si="75"/>
        <v>16056</v>
      </c>
      <c r="BG230" s="143">
        <f t="shared" si="76"/>
        <v>0</v>
      </c>
      <c r="BH230" s="143">
        <f t="shared" si="77"/>
        <v>0</v>
      </c>
      <c r="BI230" s="143">
        <f t="shared" si="78"/>
        <v>0</v>
      </c>
      <c r="BJ230" s="12" t="s">
        <v>125</v>
      </c>
      <c r="BK230" s="143">
        <f t="shared" si="79"/>
        <v>16056</v>
      </c>
      <c r="BL230" s="12" t="s">
        <v>185</v>
      </c>
      <c r="BM230" s="12" t="s">
        <v>616</v>
      </c>
    </row>
    <row r="231" spans="2:65" s="1" customFormat="1" ht="16.5" customHeight="1" x14ac:dyDescent="0.2">
      <c r="B231" s="131"/>
      <c r="C231" s="132" t="s">
        <v>617</v>
      </c>
      <c r="D231" s="132" t="s">
        <v>119</v>
      </c>
      <c r="E231" s="133" t="s">
        <v>618</v>
      </c>
      <c r="F231" s="134" t="s">
        <v>619</v>
      </c>
      <c r="G231" s="135" t="s">
        <v>251</v>
      </c>
      <c r="H231" s="154">
        <v>223</v>
      </c>
      <c r="I231" s="137">
        <v>70</v>
      </c>
      <c r="J231" s="138">
        <f t="shared" si="70"/>
        <v>15610</v>
      </c>
      <c r="K231" s="134" t="s">
        <v>123</v>
      </c>
      <c r="L231" s="26"/>
      <c r="M231" s="139" t="s">
        <v>1</v>
      </c>
      <c r="N231" s="140" t="s">
        <v>38</v>
      </c>
      <c r="O231" s="45"/>
      <c r="P231" s="141">
        <f t="shared" si="71"/>
        <v>0</v>
      </c>
      <c r="Q231" s="141">
        <v>0</v>
      </c>
      <c r="R231" s="141">
        <f t="shared" si="72"/>
        <v>0</v>
      </c>
      <c r="S231" s="141">
        <v>0</v>
      </c>
      <c r="T231" s="142">
        <f t="shared" si="73"/>
        <v>0</v>
      </c>
      <c r="AR231" s="12" t="s">
        <v>185</v>
      </c>
      <c r="AT231" s="12" t="s">
        <v>119</v>
      </c>
      <c r="AU231" s="12" t="s">
        <v>125</v>
      </c>
      <c r="AY231" s="12" t="s">
        <v>116</v>
      </c>
      <c r="BE231" s="143">
        <f t="shared" si="74"/>
        <v>0</v>
      </c>
      <c r="BF231" s="143">
        <f t="shared" si="75"/>
        <v>15610</v>
      </c>
      <c r="BG231" s="143">
        <f t="shared" si="76"/>
        <v>0</v>
      </c>
      <c r="BH231" s="143">
        <f t="shared" si="77"/>
        <v>0</v>
      </c>
      <c r="BI231" s="143">
        <f t="shared" si="78"/>
        <v>0</v>
      </c>
      <c r="BJ231" s="12" t="s">
        <v>125</v>
      </c>
      <c r="BK231" s="143">
        <f t="shared" si="79"/>
        <v>15610</v>
      </c>
      <c r="BL231" s="12" t="s">
        <v>185</v>
      </c>
      <c r="BM231" s="12" t="s">
        <v>620</v>
      </c>
    </row>
    <row r="232" spans="2:65" s="10" customFormat="1" ht="22.9" customHeight="1" x14ac:dyDescent="0.2">
      <c r="B232" s="118"/>
      <c r="D232" s="119" t="s">
        <v>65</v>
      </c>
      <c r="E232" s="129" t="s">
        <v>621</v>
      </c>
      <c r="F232" s="129" t="s">
        <v>622</v>
      </c>
      <c r="I232" s="121"/>
      <c r="J232" s="130">
        <f>BK232</f>
        <v>25271.570000000003</v>
      </c>
      <c r="L232" s="118"/>
      <c r="M232" s="123"/>
      <c r="N232" s="124"/>
      <c r="O232" s="124"/>
      <c r="P232" s="125">
        <f>SUM(P233:P240)</f>
        <v>0</v>
      </c>
      <c r="Q232" s="124"/>
      <c r="R232" s="125">
        <f>SUM(R233:R240)</f>
        <v>0.35498040000000003</v>
      </c>
      <c r="S232" s="124"/>
      <c r="T232" s="126">
        <f>SUM(T233:T240)</f>
        <v>4.0799999999999996E-2</v>
      </c>
      <c r="AR232" s="119" t="s">
        <v>125</v>
      </c>
      <c r="AT232" s="127" t="s">
        <v>65</v>
      </c>
      <c r="AU232" s="127" t="s">
        <v>71</v>
      </c>
      <c r="AY232" s="119" t="s">
        <v>116</v>
      </c>
      <c r="BK232" s="128">
        <f>SUM(BK233:BK240)</f>
        <v>25271.570000000003</v>
      </c>
    </row>
    <row r="233" spans="2:65" s="1" customFormat="1" ht="16.5" customHeight="1" x14ac:dyDescent="0.2">
      <c r="B233" s="131"/>
      <c r="C233" s="132" t="s">
        <v>623</v>
      </c>
      <c r="D233" s="132" t="s">
        <v>119</v>
      </c>
      <c r="E233" s="133" t="s">
        <v>624</v>
      </c>
      <c r="F233" s="134" t="s">
        <v>625</v>
      </c>
      <c r="G233" s="135" t="s">
        <v>122</v>
      </c>
      <c r="H233" s="136">
        <v>1.5</v>
      </c>
      <c r="I233" s="137">
        <v>65</v>
      </c>
      <c r="J233" s="138">
        <f t="shared" ref="J233:J240" si="80">ROUND(I233*H233,2)</f>
        <v>97.5</v>
      </c>
      <c r="K233" s="134" t="s">
        <v>123</v>
      </c>
      <c r="L233" s="26"/>
      <c r="M233" s="139" t="s">
        <v>1</v>
      </c>
      <c r="N233" s="140" t="s">
        <v>37</v>
      </c>
      <c r="O233" s="45"/>
      <c r="P233" s="141">
        <f t="shared" ref="P233:P240" si="81">O233*H233</f>
        <v>0</v>
      </c>
      <c r="Q233" s="141">
        <v>0</v>
      </c>
      <c r="R233" s="141">
        <f t="shared" ref="R233:R240" si="82">Q233*H233</f>
        <v>0</v>
      </c>
      <c r="S233" s="141">
        <v>2.7199999999999998E-2</v>
      </c>
      <c r="T233" s="142">
        <f t="shared" ref="T233:T240" si="83">S233*H233</f>
        <v>4.0799999999999996E-2</v>
      </c>
      <c r="AR233" s="12" t="s">
        <v>185</v>
      </c>
      <c r="AT233" s="12" t="s">
        <v>119</v>
      </c>
      <c r="AU233" s="12" t="s">
        <v>125</v>
      </c>
      <c r="AY233" s="12" t="s">
        <v>116</v>
      </c>
      <c r="BE233" s="143">
        <f t="shared" ref="BE233:BE240" si="84">IF(N233="základní",J233,0)</f>
        <v>97.5</v>
      </c>
      <c r="BF233" s="143">
        <f t="shared" ref="BF233:BF240" si="85">IF(N233="snížená",J233,0)</f>
        <v>0</v>
      </c>
      <c r="BG233" s="143">
        <f t="shared" ref="BG233:BG240" si="86">IF(N233="zákl. přenesená",J233,0)</f>
        <v>0</v>
      </c>
      <c r="BH233" s="143">
        <f t="shared" ref="BH233:BH240" si="87">IF(N233="sníž. přenesená",J233,0)</f>
        <v>0</v>
      </c>
      <c r="BI233" s="143">
        <f t="shared" ref="BI233:BI240" si="88">IF(N233="nulová",J233,0)</f>
        <v>0</v>
      </c>
      <c r="BJ233" s="12" t="s">
        <v>71</v>
      </c>
      <c r="BK233" s="143">
        <f t="shared" ref="BK233:BK240" si="89">ROUND(I233*H233,2)</f>
        <v>97.5</v>
      </c>
      <c r="BL233" s="12" t="s">
        <v>185</v>
      </c>
      <c r="BM233" s="12" t="s">
        <v>626</v>
      </c>
    </row>
    <row r="234" spans="2:65" s="1" customFormat="1" ht="16.5" customHeight="1" x14ac:dyDescent="0.2">
      <c r="B234" s="131"/>
      <c r="C234" s="132" t="s">
        <v>627</v>
      </c>
      <c r="D234" s="132" t="s">
        <v>119</v>
      </c>
      <c r="E234" s="133" t="s">
        <v>628</v>
      </c>
      <c r="F234" s="134" t="s">
        <v>629</v>
      </c>
      <c r="G234" s="135" t="s">
        <v>122</v>
      </c>
      <c r="H234" s="136">
        <v>18.853999999999999</v>
      </c>
      <c r="I234" s="137">
        <v>511</v>
      </c>
      <c r="J234" s="138">
        <f t="shared" si="80"/>
        <v>9634.39</v>
      </c>
      <c r="K234" s="134" t="s">
        <v>123</v>
      </c>
      <c r="L234" s="26"/>
      <c r="M234" s="139" t="s">
        <v>1</v>
      </c>
      <c r="N234" s="140" t="s">
        <v>37</v>
      </c>
      <c r="O234" s="45"/>
      <c r="P234" s="141">
        <f t="shared" si="81"/>
        <v>0</v>
      </c>
      <c r="Q234" s="141">
        <v>3.0000000000000001E-3</v>
      </c>
      <c r="R234" s="141">
        <f t="shared" si="82"/>
        <v>5.6562000000000001E-2</v>
      </c>
      <c r="S234" s="141">
        <v>0</v>
      </c>
      <c r="T234" s="142">
        <f t="shared" si="83"/>
        <v>0</v>
      </c>
      <c r="AR234" s="12" t="s">
        <v>185</v>
      </c>
      <c r="AT234" s="12" t="s">
        <v>119</v>
      </c>
      <c r="AU234" s="12" t="s">
        <v>125</v>
      </c>
      <c r="AY234" s="12" t="s">
        <v>116</v>
      </c>
      <c r="BE234" s="143">
        <f t="shared" si="84"/>
        <v>9634.39</v>
      </c>
      <c r="BF234" s="143">
        <f t="shared" si="85"/>
        <v>0</v>
      </c>
      <c r="BG234" s="143">
        <f t="shared" si="86"/>
        <v>0</v>
      </c>
      <c r="BH234" s="143">
        <f t="shared" si="87"/>
        <v>0</v>
      </c>
      <c r="BI234" s="143">
        <f t="shared" si="88"/>
        <v>0</v>
      </c>
      <c r="BJ234" s="12" t="s">
        <v>71</v>
      </c>
      <c r="BK234" s="143">
        <f t="shared" si="89"/>
        <v>9634.39</v>
      </c>
      <c r="BL234" s="12" t="s">
        <v>185</v>
      </c>
      <c r="BM234" s="12" t="s">
        <v>630</v>
      </c>
    </row>
    <row r="235" spans="2:65" s="1" customFormat="1" ht="16.5" customHeight="1" x14ac:dyDescent="0.2">
      <c r="B235" s="131"/>
      <c r="C235" s="144" t="s">
        <v>631</v>
      </c>
      <c r="D235" s="144" t="s">
        <v>147</v>
      </c>
      <c r="E235" s="145" t="s">
        <v>632</v>
      </c>
      <c r="F235" s="146" t="s">
        <v>633</v>
      </c>
      <c r="G235" s="147" t="s">
        <v>122</v>
      </c>
      <c r="H235" s="148">
        <v>20.739000000000001</v>
      </c>
      <c r="I235" s="149">
        <v>300</v>
      </c>
      <c r="J235" s="150">
        <f t="shared" si="80"/>
        <v>6221.7</v>
      </c>
      <c r="K235" s="146" t="s">
        <v>123</v>
      </c>
      <c r="L235" s="151"/>
      <c r="M235" s="152" t="s">
        <v>1</v>
      </c>
      <c r="N235" s="153" t="s">
        <v>37</v>
      </c>
      <c r="O235" s="45"/>
      <c r="P235" s="141">
        <f t="shared" si="81"/>
        <v>0</v>
      </c>
      <c r="Q235" s="141">
        <v>1.38E-2</v>
      </c>
      <c r="R235" s="141">
        <f t="shared" si="82"/>
        <v>0.28619820000000001</v>
      </c>
      <c r="S235" s="141">
        <v>0</v>
      </c>
      <c r="T235" s="142">
        <f t="shared" si="83"/>
        <v>0</v>
      </c>
      <c r="AR235" s="12" t="s">
        <v>225</v>
      </c>
      <c r="AT235" s="12" t="s">
        <v>147</v>
      </c>
      <c r="AU235" s="12" t="s">
        <v>125</v>
      </c>
      <c r="AY235" s="12" t="s">
        <v>116</v>
      </c>
      <c r="BE235" s="143">
        <f t="shared" si="84"/>
        <v>6221.7</v>
      </c>
      <c r="BF235" s="143">
        <f t="shared" si="85"/>
        <v>0</v>
      </c>
      <c r="BG235" s="143">
        <f t="shared" si="86"/>
        <v>0</v>
      </c>
      <c r="BH235" s="143">
        <f t="shared" si="87"/>
        <v>0</v>
      </c>
      <c r="BI235" s="143">
        <f t="shared" si="88"/>
        <v>0</v>
      </c>
      <c r="BJ235" s="12" t="s">
        <v>71</v>
      </c>
      <c r="BK235" s="143">
        <f t="shared" si="89"/>
        <v>6221.7</v>
      </c>
      <c r="BL235" s="12" t="s">
        <v>185</v>
      </c>
      <c r="BM235" s="12" t="s">
        <v>634</v>
      </c>
    </row>
    <row r="236" spans="2:65" s="1" customFormat="1" ht="16.5" customHeight="1" x14ac:dyDescent="0.2">
      <c r="B236" s="131"/>
      <c r="C236" s="132" t="s">
        <v>635</v>
      </c>
      <c r="D236" s="132" t="s">
        <v>119</v>
      </c>
      <c r="E236" s="133" t="s">
        <v>636</v>
      </c>
      <c r="F236" s="134" t="s">
        <v>637</v>
      </c>
      <c r="G236" s="135" t="s">
        <v>171</v>
      </c>
      <c r="H236" s="136">
        <v>9.08</v>
      </c>
      <c r="I236" s="137">
        <v>150</v>
      </c>
      <c r="J236" s="138">
        <f t="shared" si="80"/>
        <v>1362</v>
      </c>
      <c r="K236" s="134" t="s">
        <v>123</v>
      </c>
      <c r="L236" s="26"/>
      <c r="M236" s="139" t="s">
        <v>1</v>
      </c>
      <c r="N236" s="140" t="s">
        <v>37</v>
      </c>
      <c r="O236" s="45"/>
      <c r="P236" s="141">
        <f t="shared" si="81"/>
        <v>0</v>
      </c>
      <c r="Q236" s="141">
        <v>3.1E-4</v>
      </c>
      <c r="R236" s="141">
        <f t="shared" si="82"/>
        <v>2.8148000000000001E-3</v>
      </c>
      <c r="S236" s="141">
        <v>0</v>
      </c>
      <c r="T236" s="142">
        <f t="shared" si="83"/>
        <v>0</v>
      </c>
      <c r="AR236" s="12" t="s">
        <v>185</v>
      </c>
      <c r="AT236" s="12" t="s">
        <v>119</v>
      </c>
      <c r="AU236" s="12" t="s">
        <v>125</v>
      </c>
      <c r="AY236" s="12" t="s">
        <v>116</v>
      </c>
      <c r="BE236" s="143">
        <f t="shared" si="84"/>
        <v>1362</v>
      </c>
      <c r="BF236" s="143">
        <f t="shared" si="85"/>
        <v>0</v>
      </c>
      <c r="BG236" s="143">
        <f t="shared" si="86"/>
        <v>0</v>
      </c>
      <c r="BH236" s="143">
        <f t="shared" si="87"/>
        <v>0</v>
      </c>
      <c r="BI236" s="143">
        <f t="shared" si="88"/>
        <v>0</v>
      </c>
      <c r="BJ236" s="12" t="s">
        <v>71</v>
      </c>
      <c r="BK236" s="143">
        <f t="shared" si="89"/>
        <v>1362</v>
      </c>
      <c r="BL236" s="12" t="s">
        <v>185</v>
      </c>
      <c r="BM236" s="12" t="s">
        <v>638</v>
      </c>
    </row>
    <row r="237" spans="2:65" s="1" customFormat="1" ht="16.5" customHeight="1" x14ac:dyDescent="0.2">
      <c r="B237" s="131"/>
      <c r="C237" s="132" t="s">
        <v>639</v>
      </c>
      <c r="D237" s="132" t="s">
        <v>119</v>
      </c>
      <c r="E237" s="133" t="s">
        <v>640</v>
      </c>
      <c r="F237" s="134" t="s">
        <v>641</v>
      </c>
      <c r="G237" s="135" t="s">
        <v>171</v>
      </c>
      <c r="H237" s="136">
        <v>14.42</v>
      </c>
      <c r="I237" s="137">
        <v>120</v>
      </c>
      <c r="J237" s="138">
        <f t="shared" si="80"/>
        <v>1730.4</v>
      </c>
      <c r="K237" s="134" t="s">
        <v>123</v>
      </c>
      <c r="L237" s="26"/>
      <c r="M237" s="139" t="s">
        <v>1</v>
      </c>
      <c r="N237" s="140" t="s">
        <v>37</v>
      </c>
      <c r="O237" s="45"/>
      <c r="P237" s="141">
        <f t="shared" si="81"/>
        <v>0</v>
      </c>
      <c r="Q237" s="141">
        <v>2.5999999999999998E-4</v>
      </c>
      <c r="R237" s="141">
        <f t="shared" si="82"/>
        <v>3.7491999999999998E-3</v>
      </c>
      <c r="S237" s="141">
        <v>0</v>
      </c>
      <c r="T237" s="142">
        <f t="shared" si="83"/>
        <v>0</v>
      </c>
      <c r="AR237" s="12" t="s">
        <v>185</v>
      </c>
      <c r="AT237" s="12" t="s">
        <v>119</v>
      </c>
      <c r="AU237" s="12" t="s">
        <v>125</v>
      </c>
      <c r="AY237" s="12" t="s">
        <v>116</v>
      </c>
      <c r="BE237" s="143">
        <f t="shared" si="84"/>
        <v>1730.4</v>
      </c>
      <c r="BF237" s="143">
        <f t="shared" si="85"/>
        <v>0</v>
      </c>
      <c r="BG237" s="143">
        <f t="shared" si="86"/>
        <v>0</v>
      </c>
      <c r="BH237" s="143">
        <f t="shared" si="87"/>
        <v>0</v>
      </c>
      <c r="BI237" s="143">
        <f t="shared" si="88"/>
        <v>0</v>
      </c>
      <c r="BJ237" s="12" t="s">
        <v>71</v>
      </c>
      <c r="BK237" s="143">
        <f t="shared" si="89"/>
        <v>1730.4</v>
      </c>
      <c r="BL237" s="12" t="s">
        <v>185</v>
      </c>
      <c r="BM237" s="12" t="s">
        <v>642</v>
      </c>
    </row>
    <row r="238" spans="2:65" s="1" customFormat="1" ht="16.5" customHeight="1" x14ac:dyDescent="0.2">
      <c r="B238" s="131"/>
      <c r="C238" s="132" t="s">
        <v>643</v>
      </c>
      <c r="D238" s="132" t="s">
        <v>119</v>
      </c>
      <c r="E238" s="133" t="s">
        <v>644</v>
      </c>
      <c r="F238" s="134" t="s">
        <v>645</v>
      </c>
      <c r="G238" s="135" t="s">
        <v>122</v>
      </c>
      <c r="H238" s="136">
        <v>18.853999999999999</v>
      </c>
      <c r="I238" s="137">
        <v>44</v>
      </c>
      <c r="J238" s="138">
        <f t="shared" si="80"/>
        <v>829.58</v>
      </c>
      <c r="K238" s="134" t="s">
        <v>123</v>
      </c>
      <c r="L238" s="26"/>
      <c r="M238" s="139" t="s">
        <v>1</v>
      </c>
      <c r="N238" s="140" t="s">
        <v>37</v>
      </c>
      <c r="O238" s="45"/>
      <c r="P238" s="141">
        <f t="shared" si="81"/>
        <v>0</v>
      </c>
      <c r="Q238" s="141">
        <v>2.9999999999999997E-4</v>
      </c>
      <c r="R238" s="141">
        <f t="shared" si="82"/>
        <v>5.6561999999999992E-3</v>
      </c>
      <c r="S238" s="141">
        <v>0</v>
      </c>
      <c r="T238" s="142">
        <f t="shared" si="83"/>
        <v>0</v>
      </c>
      <c r="AR238" s="12" t="s">
        <v>185</v>
      </c>
      <c r="AT238" s="12" t="s">
        <v>119</v>
      </c>
      <c r="AU238" s="12" t="s">
        <v>125</v>
      </c>
      <c r="AY238" s="12" t="s">
        <v>116</v>
      </c>
      <c r="BE238" s="143">
        <f t="shared" si="84"/>
        <v>829.58</v>
      </c>
      <c r="BF238" s="143">
        <f t="shared" si="85"/>
        <v>0</v>
      </c>
      <c r="BG238" s="143">
        <f t="shared" si="86"/>
        <v>0</v>
      </c>
      <c r="BH238" s="143">
        <f t="shared" si="87"/>
        <v>0</v>
      </c>
      <c r="BI238" s="143">
        <f t="shared" si="88"/>
        <v>0</v>
      </c>
      <c r="BJ238" s="12" t="s">
        <v>71</v>
      </c>
      <c r="BK238" s="143">
        <f t="shared" si="89"/>
        <v>829.58</v>
      </c>
      <c r="BL238" s="12" t="s">
        <v>185</v>
      </c>
      <c r="BM238" s="12" t="s">
        <v>646</v>
      </c>
    </row>
    <row r="239" spans="2:65" s="1" customFormat="1" ht="16.5" customHeight="1" x14ac:dyDescent="0.2">
      <c r="B239" s="131"/>
      <c r="C239" s="132" t="s">
        <v>647</v>
      </c>
      <c r="D239" s="132" t="s">
        <v>119</v>
      </c>
      <c r="E239" s="133" t="s">
        <v>648</v>
      </c>
      <c r="F239" s="134" t="s">
        <v>649</v>
      </c>
      <c r="G239" s="135" t="s">
        <v>251</v>
      </c>
      <c r="H239" s="154">
        <v>38</v>
      </c>
      <c r="I239" s="137">
        <v>72</v>
      </c>
      <c r="J239" s="138">
        <f t="shared" si="80"/>
        <v>2736</v>
      </c>
      <c r="K239" s="134" t="s">
        <v>123</v>
      </c>
      <c r="L239" s="26"/>
      <c r="M239" s="139" t="s">
        <v>1</v>
      </c>
      <c r="N239" s="140" t="s">
        <v>38</v>
      </c>
      <c r="O239" s="45"/>
      <c r="P239" s="141">
        <f t="shared" si="81"/>
        <v>0</v>
      </c>
      <c r="Q239" s="141">
        <v>0</v>
      </c>
      <c r="R239" s="141">
        <f t="shared" si="82"/>
        <v>0</v>
      </c>
      <c r="S239" s="141">
        <v>0</v>
      </c>
      <c r="T239" s="142">
        <f t="shared" si="83"/>
        <v>0</v>
      </c>
      <c r="AR239" s="12" t="s">
        <v>185</v>
      </c>
      <c r="AT239" s="12" t="s">
        <v>119</v>
      </c>
      <c r="AU239" s="12" t="s">
        <v>125</v>
      </c>
      <c r="AY239" s="12" t="s">
        <v>116</v>
      </c>
      <c r="BE239" s="143">
        <f t="shared" si="84"/>
        <v>0</v>
      </c>
      <c r="BF239" s="143">
        <f t="shared" si="85"/>
        <v>2736</v>
      </c>
      <c r="BG239" s="143">
        <f t="shared" si="86"/>
        <v>0</v>
      </c>
      <c r="BH239" s="143">
        <f t="shared" si="87"/>
        <v>0</v>
      </c>
      <c r="BI239" s="143">
        <f t="shared" si="88"/>
        <v>0</v>
      </c>
      <c r="BJ239" s="12" t="s">
        <v>125</v>
      </c>
      <c r="BK239" s="143">
        <f t="shared" si="89"/>
        <v>2736</v>
      </c>
      <c r="BL239" s="12" t="s">
        <v>185</v>
      </c>
      <c r="BM239" s="12" t="s">
        <v>650</v>
      </c>
    </row>
    <row r="240" spans="2:65" s="1" customFormat="1" ht="16.5" customHeight="1" x14ac:dyDescent="0.2">
      <c r="B240" s="131"/>
      <c r="C240" s="132" t="s">
        <v>651</v>
      </c>
      <c r="D240" s="132" t="s">
        <v>119</v>
      </c>
      <c r="E240" s="133" t="s">
        <v>652</v>
      </c>
      <c r="F240" s="134" t="s">
        <v>653</v>
      </c>
      <c r="G240" s="135" t="s">
        <v>251</v>
      </c>
      <c r="H240" s="154">
        <v>38</v>
      </c>
      <c r="I240" s="137">
        <v>70</v>
      </c>
      <c r="J240" s="138">
        <f t="shared" si="80"/>
        <v>2660</v>
      </c>
      <c r="K240" s="134" t="s">
        <v>123</v>
      </c>
      <c r="L240" s="26"/>
      <c r="M240" s="139" t="s">
        <v>1</v>
      </c>
      <c r="N240" s="140" t="s">
        <v>38</v>
      </c>
      <c r="O240" s="45"/>
      <c r="P240" s="141">
        <f t="shared" si="81"/>
        <v>0</v>
      </c>
      <c r="Q240" s="141">
        <v>0</v>
      </c>
      <c r="R240" s="141">
        <f t="shared" si="82"/>
        <v>0</v>
      </c>
      <c r="S240" s="141">
        <v>0</v>
      </c>
      <c r="T240" s="142">
        <f t="shared" si="83"/>
        <v>0</v>
      </c>
      <c r="AR240" s="12" t="s">
        <v>185</v>
      </c>
      <c r="AT240" s="12" t="s">
        <v>119</v>
      </c>
      <c r="AU240" s="12" t="s">
        <v>125</v>
      </c>
      <c r="AY240" s="12" t="s">
        <v>116</v>
      </c>
      <c r="BE240" s="143">
        <f t="shared" si="84"/>
        <v>0</v>
      </c>
      <c r="BF240" s="143">
        <f t="shared" si="85"/>
        <v>2660</v>
      </c>
      <c r="BG240" s="143">
        <f t="shared" si="86"/>
        <v>0</v>
      </c>
      <c r="BH240" s="143">
        <f t="shared" si="87"/>
        <v>0</v>
      </c>
      <c r="BI240" s="143">
        <f t="shared" si="88"/>
        <v>0</v>
      </c>
      <c r="BJ240" s="12" t="s">
        <v>125</v>
      </c>
      <c r="BK240" s="143">
        <f t="shared" si="89"/>
        <v>2660</v>
      </c>
      <c r="BL240" s="12" t="s">
        <v>185</v>
      </c>
      <c r="BM240" s="12" t="s">
        <v>654</v>
      </c>
    </row>
    <row r="241" spans="2:65" s="10" customFormat="1" ht="22.9" customHeight="1" x14ac:dyDescent="0.2">
      <c r="B241" s="118"/>
      <c r="D241" s="119" t="s">
        <v>65</v>
      </c>
      <c r="E241" s="129" t="s">
        <v>655</v>
      </c>
      <c r="F241" s="129" t="s">
        <v>656</v>
      </c>
      <c r="I241" s="121"/>
      <c r="J241" s="130">
        <f>BK241</f>
        <v>2699.02</v>
      </c>
      <c r="L241" s="118"/>
      <c r="M241" s="123"/>
      <c r="N241" s="124"/>
      <c r="O241" s="124"/>
      <c r="P241" s="125">
        <f>SUM(P242:P244)</f>
        <v>0</v>
      </c>
      <c r="Q241" s="124"/>
      <c r="R241" s="125">
        <f>SUM(R242:R244)</f>
        <v>1.9978399999999999E-3</v>
      </c>
      <c r="S241" s="124"/>
      <c r="T241" s="126">
        <f>SUM(T242:T244)</f>
        <v>0</v>
      </c>
      <c r="AR241" s="119" t="s">
        <v>125</v>
      </c>
      <c r="AT241" s="127" t="s">
        <v>65</v>
      </c>
      <c r="AU241" s="127" t="s">
        <v>71</v>
      </c>
      <c r="AY241" s="119" t="s">
        <v>116</v>
      </c>
      <c r="BK241" s="128">
        <f>SUM(BK242:BK244)</f>
        <v>2699.02</v>
      </c>
    </row>
    <row r="242" spans="2:65" s="1" customFormat="1" ht="16.5" customHeight="1" x14ac:dyDescent="0.2">
      <c r="B242" s="131"/>
      <c r="C242" s="132" t="s">
        <v>657</v>
      </c>
      <c r="D242" s="132" t="s">
        <v>119</v>
      </c>
      <c r="E242" s="133" t="s">
        <v>658</v>
      </c>
      <c r="F242" s="134" t="s">
        <v>659</v>
      </c>
      <c r="G242" s="135" t="s">
        <v>122</v>
      </c>
      <c r="H242" s="136">
        <v>5.8280000000000003</v>
      </c>
      <c r="I242" s="137">
        <v>148</v>
      </c>
      <c r="J242" s="138">
        <f>ROUND(I242*H242,2)</f>
        <v>862.54</v>
      </c>
      <c r="K242" s="134" t="s">
        <v>1</v>
      </c>
      <c r="L242" s="26"/>
      <c r="M242" s="139" t="s">
        <v>1</v>
      </c>
      <c r="N242" s="140" t="s">
        <v>37</v>
      </c>
      <c r="O242" s="45"/>
      <c r="P242" s="141">
        <f>O242*H242</f>
        <v>0</v>
      </c>
      <c r="Q242" s="141">
        <v>0</v>
      </c>
      <c r="R242" s="141">
        <f>Q242*H242</f>
        <v>0</v>
      </c>
      <c r="S242" s="141">
        <v>0</v>
      </c>
      <c r="T242" s="142">
        <f>S242*H242</f>
        <v>0</v>
      </c>
      <c r="AR242" s="12" t="s">
        <v>185</v>
      </c>
      <c r="AT242" s="12" t="s">
        <v>119</v>
      </c>
      <c r="AU242" s="12" t="s">
        <v>125</v>
      </c>
      <c r="AY242" s="12" t="s">
        <v>116</v>
      </c>
      <c r="BE242" s="143">
        <f>IF(N242="základní",J242,0)</f>
        <v>862.54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2" t="s">
        <v>71</v>
      </c>
      <c r="BK242" s="143">
        <f>ROUND(I242*H242,2)</f>
        <v>862.54</v>
      </c>
      <c r="BL242" s="12" t="s">
        <v>185</v>
      </c>
      <c r="BM242" s="12" t="s">
        <v>660</v>
      </c>
    </row>
    <row r="243" spans="2:65" s="1" customFormat="1" ht="16.5" customHeight="1" x14ac:dyDescent="0.2">
      <c r="B243" s="131"/>
      <c r="C243" s="132" t="s">
        <v>661</v>
      </c>
      <c r="D243" s="132" t="s">
        <v>119</v>
      </c>
      <c r="E243" s="133" t="s">
        <v>662</v>
      </c>
      <c r="F243" s="134" t="s">
        <v>663</v>
      </c>
      <c r="G243" s="135" t="s">
        <v>122</v>
      </c>
      <c r="H243" s="136">
        <v>7.6840000000000002</v>
      </c>
      <c r="I243" s="137">
        <v>115</v>
      </c>
      <c r="J243" s="138">
        <f>ROUND(I243*H243,2)</f>
        <v>883.66</v>
      </c>
      <c r="K243" s="134" t="s">
        <v>123</v>
      </c>
      <c r="L243" s="26"/>
      <c r="M243" s="139" t="s">
        <v>1</v>
      </c>
      <c r="N243" s="140" t="s">
        <v>37</v>
      </c>
      <c r="O243" s="45"/>
      <c r="P243" s="141">
        <f>O243*H243</f>
        <v>0</v>
      </c>
      <c r="Q243" s="141">
        <v>1.3999999999999999E-4</v>
      </c>
      <c r="R243" s="141">
        <f>Q243*H243</f>
        <v>1.0757599999999998E-3</v>
      </c>
      <c r="S243" s="141">
        <v>0</v>
      </c>
      <c r="T243" s="142">
        <f>S243*H243</f>
        <v>0</v>
      </c>
      <c r="AR243" s="12" t="s">
        <v>185</v>
      </c>
      <c r="AT243" s="12" t="s">
        <v>119</v>
      </c>
      <c r="AU243" s="12" t="s">
        <v>125</v>
      </c>
      <c r="AY243" s="12" t="s">
        <v>116</v>
      </c>
      <c r="BE243" s="143">
        <f>IF(N243="základní",J243,0)</f>
        <v>883.66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2" t="s">
        <v>71</v>
      </c>
      <c r="BK243" s="143">
        <f>ROUND(I243*H243,2)</f>
        <v>883.66</v>
      </c>
      <c r="BL243" s="12" t="s">
        <v>185</v>
      </c>
      <c r="BM243" s="12" t="s">
        <v>664</v>
      </c>
    </row>
    <row r="244" spans="2:65" s="1" customFormat="1" ht="16.5" customHeight="1" x14ac:dyDescent="0.2">
      <c r="B244" s="131"/>
      <c r="C244" s="132" t="s">
        <v>665</v>
      </c>
      <c r="D244" s="132" t="s">
        <v>119</v>
      </c>
      <c r="E244" s="133" t="s">
        <v>666</v>
      </c>
      <c r="F244" s="134" t="s">
        <v>667</v>
      </c>
      <c r="G244" s="135" t="s">
        <v>122</v>
      </c>
      <c r="H244" s="136">
        <v>7.6840000000000002</v>
      </c>
      <c r="I244" s="137">
        <v>124</v>
      </c>
      <c r="J244" s="138">
        <f>ROUND(I244*H244,2)</f>
        <v>952.82</v>
      </c>
      <c r="K244" s="134" t="s">
        <v>123</v>
      </c>
      <c r="L244" s="26"/>
      <c r="M244" s="139" t="s">
        <v>1</v>
      </c>
      <c r="N244" s="140" t="s">
        <v>37</v>
      </c>
      <c r="O244" s="45"/>
      <c r="P244" s="141">
        <f>O244*H244</f>
        <v>0</v>
      </c>
      <c r="Q244" s="141">
        <v>1.2E-4</v>
      </c>
      <c r="R244" s="141">
        <f>Q244*H244</f>
        <v>9.2208000000000004E-4</v>
      </c>
      <c r="S244" s="141">
        <v>0</v>
      </c>
      <c r="T244" s="142">
        <f>S244*H244</f>
        <v>0</v>
      </c>
      <c r="AR244" s="12" t="s">
        <v>185</v>
      </c>
      <c r="AT244" s="12" t="s">
        <v>119</v>
      </c>
      <c r="AU244" s="12" t="s">
        <v>125</v>
      </c>
      <c r="AY244" s="12" t="s">
        <v>116</v>
      </c>
      <c r="BE244" s="143">
        <f>IF(N244="základní",J244,0)</f>
        <v>952.82</v>
      </c>
      <c r="BF244" s="143">
        <f>IF(N244="snížená",J244,0)</f>
        <v>0</v>
      </c>
      <c r="BG244" s="143">
        <f>IF(N244="zákl. přenesená",J244,0)</f>
        <v>0</v>
      </c>
      <c r="BH244" s="143">
        <f>IF(N244="sníž. přenesená",J244,0)</f>
        <v>0</v>
      </c>
      <c r="BI244" s="143">
        <f>IF(N244="nulová",J244,0)</f>
        <v>0</v>
      </c>
      <c r="BJ244" s="12" t="s">
        <v>71</v>
      </c>
      <c r="BK244" s="143">
        <f>ROUND(I244*H244,2)</f>
        <v>952.82</v>
      </c>
      <c r="BL244" s="12" t="s">
        <v>185</v>
      </c>
      <c r="BM244" s="12" t="s">
        <v>668</v>
      </c>
    </row>
    <row r="245" spans="2:65" s="10" customFormat="1" ht="22.9" customHeight="1" x14ac:dyDescent="0.2">
      <c r="B245" s="118"/>
      <c r="D245" s="119" t="s">
        <v>65</v>
      </c>
      <c r="E245" s="129" t="s">
        <v>669</v>
      </c>
      <c r="F245" s="129" t="s">
        <v>670</v>
      </c>
      <c r="I245" s="121"/>
      <c r="J245" s="130">
        <f>BK245</f>
        <v>31026.89</v>
      </c>
      <c r="L245" s="118"/>
      <c r="M245" s="123"/>
      <c r="N245" s="124"/>
      <c r="O245" s="124"/>
      <c r="P245" s="125">
        <f>SUM(P246:P250)</f>
        <v>0</v>
      </c>
      <c r="Q245" s="124"/>
      <c r="R245" s="125">
        <f>SUM(R246:R250)</f>
        <v>0.34195207999999999</v>
      </c>
      <c r="S245" s="124"/>
      <c r="T245" s="126">
        <f>SUM(T246:T250)</f>
        <v>7.1360759999999995E-2</v>
      </c>
      <c r="AR245" s="119" t="s">
        <v>125</v>
      </c>
      <c r="AT245" s="127" t="s">
        <v>65</v>
      </c>
      <c r="AU245" s="127" t="s">
        <v>71</v>
      </c>
      <c r="AY245" s="119" t="s">
        <v>116</v>
      </c>
      <c r="BK245" s="128">
        <f>SUM(BK246:BK250)</f>
        <v>31026.89</v>
      </c>
    </row>
    <row r="246" spans="2:65" s="1" customFormat="1" ht="16.5" customHeight="1" x14ac:dyDescent="0.2">
      <c r="B246" s="131"/>
      <c r="C246" s="132" t="s">
        <v>671</v>
      </c>
      <c r="D246" s="132" t="s">
        <v>119</v>
      </c>
      <c r="E246" s="133" t="s">
        <v>672</v>
      </c>
      <c r="F246" s="134" t="s">
        <v>673</v>
      </c>
      <c r="G246" s="135" t="s">
        <v>122</v>
      </c>
      <c r="H246" s="136">
        <v>230.196</v>
      </c>
      <c r="I246" s="137">
        <v>35</v>
      </c>
      <c r="J246" s="138">
        <f>ROUND(I246*H246,2)</f>
        <v>8056.86</v>
      </c>
      <c r="K246" s="134" t="s">
        <v>123</v>
      </c>
      <c r="L246" s="26"/>
      <c r="M246" s="139" t="s">
        <v>1</v>
      </c>
      <c r="N246" s="140" t="s">
        <v>37</v>
      </c>
      <c r="O246" s="45"/>
      <c r="P246" s="141">
        <f>O246*H246</f>
        <v>0</v>
      </c>
      <c r="Q246" s="141">
        <v>1E-3</v>
      </c>
      <c r="R246" s="141">
        <f>Q246*H246</f>
        <v>0.23019600000000001</v>
      </c>
      <c r="S246" s="141">
        <v>3.1E-4</v>
      </c>
      <c r="T246" s="142">
        <f>S246*H246</f>
        <v>7.1360759999999995E-2</v>
      </c>
      <c r="AR246" s="12" t="s">
        <v>185</v>
      </c>
      <c r="AT246" s="12" t="s">
        <v>119</v>
      </c>
      <c r="AU246" s="12" t="s">
        <v>125</v>
      </c>
      <c r="AY246" s="12" t="s">
        <v>116</v>
      </c>
      <c r="BE246" s="143">
        <f>IF(N246="základní",J246,0)</f>
        <v>8056.86</v>
      </c>
      <c r="BF246" s="143">
        <f>IF(N246="snížená",J246,0)</f>
        <v>0</v>
      </c>
      <c r="BG246" s="143">
        <f>IF(N246="zákl. přenesená",J246,0)</f>
        <v>0</v>
      </c>
      <c r="BH246" s="143">
        <f>IF(N246="sníž. přenesená",J246,0)</f>
        <v>0</v>
      </c>
      <c r="BI246" s="143">
        <f>IF(N246="nulová",J246,0)</f>
        <v>0</v>
      </c>
      <c r="BJ246" s="12" t="s">
        <v>71</v>
      </c>
      <c r="BK246" s="143">
        <f>ROUND(I246*H246,2)</f>
        <v>8056.86</v>
      </c>
      <c r="BL246" s="12" t="s">
        <v>185</v>
      </c>
      <c r="BM246" s="12" t="s">
        <v>674</v>
      </c>
    </row>
    <row r="247" spans="2:65" s="1" customFormat="1" ht="16.5" customHeight="1" x14ac:dyDescent="0.2">
      <c r="B247" s="131"/>
      <c r="C247" s="132" t="s">
        <v>675</v>
      </c>
      <c r="D247" s="132" t="s">
        <v>119</v>
      </c>
      <c r="E247" s="133" t="s">
        <v>676</v>
      </c>
      <c r="F247" s="134" t="s">
        <v>677</v>
      </c>
      <c r="G247" s="135" t="s">
        <v>122</v>
      </c>
      <c r="H247" s="136">
        <v>11.920999999999999</v>
      </c>
      <c r="I247" s="137">
        <v>8</v>
      </c>
      <c r="J247" s="138">
        <f>ROUND(I247*H247,2)</f>
        <v>95.37</v>
      </c>
      <c r="K247" s="134" t="s">
        <v>123</v>
      </c>
      <c r="L247" s="26"/>
      <c r="M247" s="139" t="s">
        <v>1</v>
      </c>
      <c r="N247" s="140" t="s">
        <v>37</v>
      </c>
      <c r="O247" s="45"/>
      <c r="P247" s="141">
        <f>O247*H247</f>
        <v>0</v>
      </c>
      <c r="Q247" s="141">
        <v>0</v>
      </c>
      <c r="R247" s="141">
        <f>Q247*H247</f>
        <v>0</v>
      </c>
      <c r="S247" s="141">
        <v>0</v>
      </c>
      <c r="T247" s="142">
        <f>S247*H247</f>
        <v>0</v>
      </c>
      <c r="AR247" s="12" t="s">
        <v>185</v>
      </c>
      <c r="AT247" s="12" t="s">
        <v>119</v>
      </c>
      <c r="AU247" s="12" t="s">
        <v>125</v>
      </c>
      <c r="AY247" s="12" t="s">
        <v>116</v>
      </c>
      <c r="BE247" s="143">
        <f>IF(N247="základní",J247,0)</f>
        <v>95.37</v>
      </c>
      <c r="BF247" s="143">
        <f>IF(N247="snížená",J247,0)</f>
        <v>0</v>
      </c>
      <c r="BG247" s="143">
        <f>IF(N247="zákl. přenesená",J247,0)</f>
        <v>0</v>
      </c>
      <c r="BH247" s="143">
        <f>IF(N247="sníž. přenesená",J247,0)</f>
        <v>0</v>
      </c>
      <c r="BI247" s="143">
        <f>IF(N247="nulová",J247,0)</f>
        <v>0</v>
      </c>
      <c r="BJ247" s="12" t="s">
        <v>71</v>
      </c>
      <c r="BK247" s="143">
        <f>ROUND(I247*H247,2)</f>
        <v>95.37</v>
      </c>
      <c r="BL247" s="12" t="s">
        <v>185</v>
      </c>
      <c r="BM247" s="12" t="s">
        <v>678</v>
      </c>
    </row>
    <row r="248" spans="2:65" s="1" customFormat="1" ht="16.5" customHeight="1" x14ac:dyDescent="0.2">
      <c r="B248" s="131"/>
      <c r="C248" s="144" t="s">
        <v>679</v>
      </c>
      <c r="D248" s="144" t="s">
        <v>147</v>
      </c>
      <c r="E248" s="145" t="s">
        <v>680</v>
      </c>
      <c r="F248" s="146" t="s">
        <v>681</v>
      </c>
      <c r="G248" s="147" t="s">
        <v>122</v>
      </c>
      <c r="H248" s="148">
        <v>12.516999999999999</v>
      </c>
      <c r="I248" s="149">
        <v>3</v>
      </c>
      <c r="J248" s="150">
        <f>ROUND(I248*H248,2)</f>
        <v>37.549999999999997</v>
      </c>
      <c r="K248" s="146" t="s">
        <v>123</v>
      </c>
      <c r="L248" s="151"/>
      <c r="M248" s="152" t="s">
        <v>1</v>
      </c>
      <c r="N248" s="153" t="s">
        <v>37</v>
      </c>
      <c r="O248" s="45"/>
      <c r="P248" s="141">
        <f>O248*H248</f>
        <v>0</v>
      </c>
      <c r="Q248" s="141">
        <v>0</v>
      </c>
      <c r="R248" s="141">
        <f>Q248*H248</f>
        <v>0</v>
      </c>
      <c r="S248" s="141">
        <v>0</v>
      </c>
      <c r="T248" s="142">
        <f>S248*H248</f>
        <v>0</v>
      </c>
      <c r="AR248" s="12" t="s">
        <v>225</v>
      </c>
      <c r="AT248" s="12" t="s">
        <v>147</v>
      </c>
      <c r="AU248" s="12" t="s">
        <v>125</v>
      </c>
      <c r="AY248" s="12" t="s">
        <v>116</v>
      </c>
      <c r="BE248" s="143">
        <f>IF(N248="základní",J248,0)</f>
        <v>37.549999999999997</v>
      </c>
      <c r="BF248" s="143">
        <f>IF(N248="snížená",J248,0)</f>
        <v>0</v>
      </c>
      <c r="BG248" s="143">
        <f>IF(N248="zákl. přenesená",J248,0)</f>
        <v>0</v>
      </c>
      <c r="BH248" s="143">
        <f>IF(N248="sníž. přenesená",J248,0)</f>
        <v>0</v>
      </c>
      <c r="BI248" s="143">
        <f>IF(N248="nulová",J248,0)</f>
        <v>0</v>
      </c>
      <c r="BJ248" s="12" t="s">
        <v>71</v>
      </c>
      <c r="BK248" s="143">
        <f>ROUND(I248*H248,2)</f>
        <v>37.549999999999997</v>
      </c>
      <c r="BL248" s="12" t="s">
        <v>185</v>
      </c>
      <c r="BM248" s="12" t="s">
        <v>682</v>
      </c>
    </row>
    <row r="249" spans="2:65" s="1" customFormat="1" ht="16.5" customHeight="1" x14ac:dyDescent="0.2">
      <c r="B249" s="131"/>
      <c r="C249" s="132" t="s">
        <v>683</v>
      </c>
      <c r="D249" s="132" t="s">
        <v>119</v>
      </c>
      <c r="E249" s="133" t="s">
        <v>684</v>
      </c>
      <c r="F249" s="134" t="s">
        <v>685</v>
      </c>
      <c r="G249" s="135" t="s">
        <v>122</v>
      </c>
      <c r="H249" s="136">
        <v>242.94800000000001</v>
      </c>
      <c r="I249" s="137">
        <v>20</v>
      </c>
      <c r="J249" s="138">
        <f>ROUND(I249*H249,2)</f>
        <v>4858.96</v>
      </c>
      <c r="K249" s="134" t="s">
        <v>123</v>
      </c>
      <c r="L249" s="26"/>
      <c r="M249" s="139" t="s">
        <v>1</v>
      </c>
      <c r="N249" s="140" t="s">
        <v>37</v>
      </c>
      <c r="O249" s="45"/>
      <c r="P249" s="141">
        <f>O249*H249</f>
        <v>0</v>
      </c>
      <c r="Q249" s="141">
        <v>2.0000000000000001E-4</v>
      </c>
      <c r="R249" s="141">
        <f>Q249*H249</f>
        <v>4.8589600000000004E-2</v>
      </c>
      <c r="S249" s="141">
        <v>0</v>
      </c>
      <c r="T249" s="142">
        <f>S249*H249</f>
        <v>0</v>
      </c>
      <c r="AR249" s="12" t="s">
        <v>185</v>
      </c>
      <c r="AT249" s="12" t="s">
        <v>119</v>
      </c>
      <c r="AU249" s="12" t="s">
        <v>125</v>
      </c>
      <c r="AY249" s="12" t="s">
        <v>116</v>
      </c>
      <c r="BE249" s="143">
        <f>IF(N249="základní",J249,0)</f>
        <v>4858.96</v>
      </c>
      <c r="BF249" s="143">
        <f>IF(N249="snížená",J249,0)</f>
        <v>0</v>
      </c>
      <c r="BG249" s="143">
        <f>IF(N249="zákl. přenesená",J249,0)</f>
        <v>0</v>
      </c>
      <c r="BH249" s="143">
        <f>IF(N249="sníž. přenesená",J249,0)</f>
        <v>0</v>
      </c>
      <c r="BI249" s="143">
        <f>IF(N249="nulová",J249,0)</f>
        <v>0</v>
      </c>
      <c r="BJ249" s="12" t="s">
        <v>71</v>
      </c>
      <c r="BK249" s="143">
        <f>ROUND(I249*H249,2)</f>
        <v>4858.96</v>
      </c>
      <c r="BL249" s="12" t="s">
        <v>185</v>
      </c>
      <c r="BM249" s="12" t="s">
        <v>686</v>
      </c>
    </row>
    <row r="250" spans="2:65" s="1" customFormat="1" ht="16.5" customHeight="1" x14ac:dyDescent="0.2">
      <c r="B250" s="131"/>
      <c r="C250" s="132" t="s">
        <v>687</v>
      </c>
      <c r="D250" s="132" t="s">
        <v>119</v>
      </c>
      <c r="E250" s="133" t="s">
        <v>688</v>
      </c>
      <c r="F250" s="134" t="s">
        <v>689</v>
      </c>
      <c r="G250" s="135" t="s">
        <v>122</v>
      </c>
      <c r="H250" s="136">
        <v>242.94800000000001</v>
      </c>
      <c r="I250" s="137">
        <v>74</v>
      </c>
      <c r="J250" s="138">
        <f>ROUND(I250*H250,2)</f>
        <v>17978.150000000001</v>
      </c>
      <c r="K250" s="134" t="s">
        <v>123</v>
      </c>
      <c r="L250" s="26"/>
      <c r="M250" s="155" t="s">
        <v>1</v>
      </c>
      <c r="N250" s="156" t="s">
        <v>37</v>
      </c>
      <c r="O250" s="157"/>
      <c r="P250" s="158">
        <f>O250*H250</f>
        <v>0</v>
      </c>
      <c r="Q250" s="158">
        <v>2.5999999999999998E-4</v>
      </c>
      <c r="R250" s="158">
        <f>Q250*H250</f>
        <v>6.3166479999999997E-2</v>
      </c>
      <c r="S250" s="158">
        <v>0</v>
      </c>
      <c r="T250" s="159">
        <f>S250*H250</f>
        <v>0</v>
      </c>
      <c r="AR250" s="12" t="s">
        <v>185</v>
      </c>
      <c r="AT250" s="12" t="s">
        <v>119</v>
      </c>
      <c r="AU250" s="12" t="s">
        <v>125</v>
      </c>
      <c r="AY250" s="12" t="s">
        <v>116</v>
      </c>
      <c r="BE250" s="143">
        <f>IF(N250="základní",J250,0)</f>
        <v>17978.150000000001</v>
      </c>
      <c r="BF250" s="143">
        <f>IF(N250="snížená",J250,0)</f>
        <v>0</v>
      </c>
      <c r="BG250" s="143">
        <f>IF(N250="zákl. přenesená",J250,0)</f>
        <v>0</v>
      </c>
      <c r="BH250" s="143">
        <f>IF(N250="sníž. přenesená",J250,0)</f>
        <v>0</v>
      </c>
      <c r="BI250" s="143">
        <f>IF(N250="nulová",J250,0)</f>
        <v>0</v>
      </c>
      <c r="BJ250" s="12" t="s">
        <v>71</v>
      </c>
      <c r="BK250" s="143">
        <f>ROUND(I250*H250,2)</f>
        <v>17978.150000000001</v>
      </c>
      <c r="BL250" s="12" t="s">
        <v>185</v>
      </c>
      <c r="BM250" s="12" t="s">
        <v>690</v>
      </c>
    </row>
    <row r="251" spans="2:65" s="1" customFormat="1" ht="6.95" customHeight="1" x14ac:dyDescent="0.2">
      <c r="B251" s="35"/>
      <c r="C251" s="36"/>
      <c r="D251" s="36"/>
      <c r="E251" s="36"/>
      <c r="F251" s="36"/>
      <c r="G251" s="36"/>
      <c r="H251" s="36"/>
      <c r="I251" s="92"/>
      <c r="J251" s="36"/>
      <c r="K251" s="36"/>
      <c r="L251" s="26"/>
    </row>
  </sheetData>
  <autoFilter ref="C94:K250" xr:uid="{00000000-0009-0000-0000-000001000000}"/>
  <mergeCells count="6">
    <mergeCell ref="E87:H87"/>
    <mergeCell ref="L2:V2"/>
    <mergeCell ref="E7:H7"/>
    <mergeCell ref="E16:H16"/>
    <mergeCell ref="E25:H25"/>
    <mergeCell ref="E46:H46"/>
  </mergeCells>
  <pageMargins left="0.39374999999999999" right="0.39374999999999999" top="0.39374999999999999" bottom="0.39374999999999999" header="0" footer="0"/>
  <pageSetup paperSize="9" scale="65" fitToHeight="100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4"/>
  <sheetViews>
    <sheetView workbookViewId="0">
      <selection activeCell="D136" sqref="D136"/>
    </sheetView>
  </sheetViews>
  <sheetFormatPr defaultColWidth="11.6640625" defaultRowHeight="12.75" x14ac:dyDescent="0.2"/>
  <cols>
    <col min="1" max="1" width="46.6640625" style="160" customWidth="1"/>
    <col min="2" max="2" width="5.83203125" style="161" customWidth="1"/>
    <col min="3" max="3" width="8.1640625" style="161" customWidth="1"/>
    <col min="4" max="4" width="17.5" style="162" customWidth="1"/>
    <col min="5" max="5" width="21" style="162" customWidth="1"/>
    <col min="6" max="6" width="24" style="160" customWidth="1"/>
    <col min="7" max="7" width="9.33203125" style="160" customWidth="1"/>
    <col min="8" max="8" width="11.6640625" style="160"/>
    <col min="9" max="9" width="12.83203125" style="160" bestFit="1" customWidth="1"/>
    <col min="10" max="12" width="11.6640625" style="160"/>
    <col min="13" max="13" width="12.83203125" style="160" bestFit="1" customWidth="1"/>
    <col min="14" max="256" width="11.6640625" style="160"/>
    <col min="257" max="257" width="46.6640625" style="160" customWidth="1"/>
    <col min="258" max="258" width="5.83203125" style="160" customWidth="1"/>
    <col min="259" max="259" width="8.1640625" style="160" customWidth="1"/>
    <col min="260" max="260" width="17.5" style="160" customWidth="1"/>
    <col min="261" max="261" width="21" style="160" customWidth="1"/>
    <col min="262" max="262" width="24" style="160" customWidth="1"/>
    <col min="263" max="263" width="9.33203125" style="160" customWidth="1"/>
    <col min="264" max="264" width="11.6640625" style="160"/>
    <col min="265" max="265" width="12.83203125" style="160" bestFit="1" customWidth="1"/>
    <col min="266" max="268" width="11.6640625" style="160"/>
    <col min="269" max="269" width="12.83203125" style="160" bestFit="1" customWidth="1"/>
    <col min="270" max="512" width="11.6640625" style="160"/>
    <col min="513" max="513" width="46.6640625" style="160" customWidth="1"/>
    <col min="514" max="514" width="5.83203125" style="160" customWidth="1"/>
    <col min="515" max="515" width="8.1640625" style="160" customWidth="1"/>
    <col min="516" max="516" width="17.5" style="160" customWidth="1"/>
    <col min="517" max="517" width="21" style="160" customWidth="1"/>
    <col min="518" max="518" width="24" style="160" customWidth="1"/>
    <col min="519" max="519" width="9.33203125" style="160" customWidth="1"/>
    <col min="520" max="520" width="11.6640625" style="160"/>
    <col min="521" max="521" width="12.83203125" style="160" bestFit="1" customWidth="1"/>
    <col min="522" max="524" width="11.6640625" style="160"/>
    <col min="525" max="525" width="12.83203125" style="160" bestFit="1" customWidth="1"/>
    <col min="526" max="768" width="11.6640625" style="160"/>
    <col min="769" max="769" width="46.6640625" style="160" customWidth="1"/>
    <col min="770" max="770" width="5.83203125" style="160" customWidth="1"/>
    <col min="771" max="771" width="8.1640625" style="160" customWidth="1"/>
    <col min="772" max="772" width="17.5" style="160" customWidth="1"/>
    <col min="773" max="773" width="21" style="160" customWidth="1"/>
    <col min="774" max="774" width="24" style="160" customWidth="1"/>
    <col min="775" max="775" width="9.33203125" style="160" customWidth="1"/>
    <col min="776" max="776" width="11.6640625" style="160"/>
    <col min="777" max="777" width="12.83203125" style="160" bestFit="1" customWidth="1"/>
    <col min="778" max="780" width="11.6640625" style="160"/>
    <col min="781" max="781" width="12.83203125" style="160" bestFit="1" customWidth="1"/>
    <col min="782" max="1024" width="11.6640625" style="160"/>
    <col min="1025" max="1025" width="46.6640625" style="160" customWidth="1"/>
    <col min="1026" max="1026" width="5.83203125" style="160" customWidth="1"/>
    <col min="1027" max="1027" width="8.1640625" style="160" customWidth="1"/>
    <col min="1028" max="1028" width="17.5" style="160" customWidth="1"/>
    <col min="1029" max="1029" width="21" style="160" customWidth="1"/>
    <col min="1030" max="1030" width="24" style="160" customWidth="1"/>
    <col min="1031" max="1031" width="9.33203125" style="160" customWidth="1"/>
    <col min="1032" max="1032" width="11.6640625" style="160"/>
    <col min="1033" max="1033" width="12.83203125" style="160" bestFit="1" customWidth="1"/>
    <col min="1034" max="1036" width="11.6640625" style="160"/>
    <col min="1037" max="1037" width="12.83203125" style="160" bestFit="1" customWidth="1"/>
    <col min="1038" max="1280" width="11.6640625" style="160"/>
    <col min="1281" max="1281" width="46.6640625" style="160" customWidth="1"/>
    <col min="1282" max="1282" width="5.83203125" style="160" customWidth="1"/>
    <col min="1283" max="1283" width="8.1640625" style="160" customWidth="1"/>
    <col min="1284" max="1284" width="17.5" style="160" customWidth="1"/>
    <col min="1285" max="1285" width="21" style="160" customWidth="1"/>
    <col min="1286" max="1286" width="24" style="160" customWidth="1"/>
    <col min="1287" max="1287" width="9.33203125" style="160" customWidth="1"/>
    <col min="1288" max="1288" width="11.6640625" style="160"/>
    <col min="1289" max="1289" width="12.83203125" style="160" bestFit="1" customWidth="1"/>
    <col min="1290" max="1292" width="11.6640625" style="160"/>
    <col min="1293" max="1293" width="12.83203125" style="160" bestFit="1" customWidth="1"/>
    <col min="1294" max="1536" width="11.6640625" style="160"/>
    <col min="1537" max="1537" width="46.6640625" style="160" customWidth="1"/>
    <col min="1538" max="1538" width="5.83203125" style="160" customWidth="1"/>
    <col min="1539" max="1539" width="8.1640625" style="160" customWidth="1"/>
    <col min="1540" max="1540" width="17.5" style="160" customWidth="1"/>
    <col min="1541" max="1541" width="21" style="160" customWidth="1"/>
    <col min="1542" max="1542" width="24" style="160" customWidth="1"/>
    <col min="1543" max="1543" width="9.33203125" style="160" customWidth="1"/>
    <col min="1544" max="1544" width="11.6640625" style="160"/>
    <col min="1545" max="1545" width="12.83203125" style="160" bestFit="1" customWidth="1"/>
    <col min="1546" max="1548" width="11.6640625" style="160"/>
    <col min="1549" max="1549" width="12.83203125" style="160" bestFit="1" customWidth="1"/>
    <col min="1550" max="1792" width="11.6640625" style="160"/>
    <col min="1793" max="1793" width="46.6640625" style="160" customWidth="1"/>
    <col min="1794" max="1794" width="5.83203125" style="160" customWidth="1"/>
    <col min="1795" max="1795" width="8.1640625" style="160" customWidth="1"/>
    <col min="1796" max="1796" width="17.5" style="160" customWidth="1"/>
    <col min="1797" max="1797" width="21" style="160" customWidth="1"/>
    <col min="1798" max="1798" width="24" style="160" customWidth="1"/>
    <col min="1799" max="1799" width="9.33203125" style="160" customWidth="1"/>
    <col min="1800" max="1800" width="11.6640625" style="160"/>
    <col min="1801" max="1801" width="12.83203125" style="160" bestFit="1" customWidth="1"/>
    <col min="1802" max="1804" width="11.6640625" style="160"/>
    <col min="1805" max="1805" width="12.83203125" style="160" bestFit="1" customWidth="1"/>
    <col min="1806" max="2048" width="11.6640625" style="160"/>
    <col min="2049" max="2049" width="46.6640625" style="160" customWidth="1"/>
    <col min="2050" max="2050" width="5.83203125" style="160" customWidth="1"/>
    <col min="2051" max="2051" width="8.1640625" style="160" customWidth="1"/>
    <col min="2052" max="2052" width="17.5" style="160" customWidth="1"/>
    <col min="2053" max="2053" width="21" style="160" customWidth="1"/>
    <col min="2054" max="2054" width="24" style="160" customWidth="1"/>
    <col min="2055" max="2055" width="9.33203125" style="160" customWidth="1"/>
    <col min="2056" max="2056" width="11.6640625" style="160"/>
    <col min="2057" max="2057" width="12.83203125" style="160" bestFit="1" customWidth="1"/>
    <col min="2058" max="2060" width="11.6640625" style="160"/>
    <col min="2061" max="2061" width="12.83203125" style="160" bestFit="1" customWidth="1"/>
    <col min="2062" max="2304" width="11.6640625" style="160"/>
    <col min="2305" max="2305" width="46.6640625" style="160" customWidth="1"/>
    <col min="2306" max="2306" width="5.83203125" style="160" customWidth="1"/>
    <col min="2307" max="2307" width="8.1640625" style="160" customWidth="1"/>
    <col min="2308" max="2308" width="17.5" style="160" customWidth="1"/>
    <col min="2309" max="2309" width="21" style="160" customWidth="1"/>
    <col min="2310" max="2310" width="24" style="160" customWidth="1"/>
    <col min="2311" max="2311" width="9.33203125" style="160" customWidth="1"/>
    <col min="2312" max="2312" width="11.6640625" style="160"/>
    <col min="2313" max="2313" width="12.83203125" style="160" bestFit="1" customWidth="1"/>
    <col min="2314" max="2316" width="11.6640625" style="160"/>
    <col min="2317" max="2317" width="12.83203125" style="160" bestFit="1" customWidth="1"/>
    <col min="2318" max="2560" width="11.6640625" style="160"/>
    <col min="2561" max="2561" width="46.6640625" style="160" customWidth="1"/>
    <col min="2562" max="2562" width="5.83203125" style="160" customWidth="1"/>
    <col min="2563" max="2563" width="8.1640625" style="160" customWidth="1"/>
    <col min="2564" max="2564" width="17.5" style="160" customWidth="1"/>
    <col min="2565" max="2565" width="21" style="160" customWidth="1"/>
    <col min="2566" max="2566" width="24" style="160" customWidth="1"/>
    <col min="2567" max="2567" width="9.33203125" style="160" customWidth="1"/>
    <col min="2568" max="2568" width="11.6640625" style="160"/>
    <col min="2569" max="2569" width="12.83203125" style="160" bestFit="1" customWidth="1"/>
    <col min="2570" max="2572" width="11.6640625" style="160"/>
    <col min="2573" max="2573" width="12.83203125" style="160" bestFit="1" customWidth="1"/>
    <col min="2574" max="2816" width="11.6640625" style="160"/>
    <col min="2817" max="2817" width="46.6640625" style="160" customWidth="1"/>
    <col min="2818" max="2818" width="5.83203125" style="160" customWidth="1"/>
    <col min="2819" max="2819" width="8.1640625" style="160" customWidth="1"/>
    <col min="2820" max="2820" width="17.5" style="160" customWidth="1"/>
    <col min="2821" max="2821" width="21" style="160" customWidth="1"/>
    <col min="2822" max="2822" width="24" style="160" customWidth="1"/>
    <col min="2823" max="2823" width="9.33203125" style="160" customWidth="1"/>
    <col min="2824" max="2824" width="11.6640625" style="160"/>
    <col min="2825" max="2825" width="12.83203125" style="160" bestFit="1" customWidth="1"/>
    <col min="2826" max="2828" width="11.6640625" style="160"/>
    <col min="2829" max="2829" width="12.83203125" style="160" bestFit="1" customWidth="1"/>
    <col min="2830" max="3072" width="11.6640625" style="160"/>
    <col min="3073" max="3073" width="46.6640625" style="160" customWidth="1"/>
    <col min="3074" max="3074" width="5.83203125" style="160" customWidth="1"/>
    <col min="3075" max="3075" width="8.1640625" style="160" customWidth="1"/>
    <col min="3076" max="3076" width="17.5" style="160" customWidth="1"/>
    <col min="3077" max="3077" width="21" style="160" customWidth="1"/>
    <col min="3078" max="3078" width="24" style="160" customWidth="1"/>
    <col min="3079" max="3079" width="9.33203125" style="160" customWidth="1"/>
    <col min="3080" max="3080" width="11.6640625" style="160"/>
    <col min="3081" max="3081" width="12.83203125" style="160" bestFit="1" customWidth="1"/>
    <col min="3082" max="3084" width="11.6640625" style="160"/>
    <col min="3085" max="3085" width="12.83203125" style="160" bestFit="1" customWidth="1"/>
    <col min="3086" max="3328" width="11.6640625" style="160"/>
    <col min="3329" max="3329" width="46.6640625" style="160" customWidth="1"/>
    <col min="3330" max="3330" width="5.83203125" style="160" customWidth="1"/>
    <col min="3331" max="3331" width="8.1640625" style="160" customWidth="1"/>
    <col min="3332" max="3332" width="17.5" style="160" customWidth="1"/>
    <col min="3333" max="3333" width="21" style="160" customWidth="1"/>
    <col min="3334" max="3334" width="24" style="160" customWidth="1"/>
    <col min="3335" max="3335" width="9.33203125" style="160" customWidth="1"/>
    <col min="3336" max="3336" width="11.6640625" style="160"/>
    <col min="3337" max="3337" width="12.83203125" style="160" bestFit="1" customWidth="1"/>
    <col min="3338" max="3340" width="11.6640625" style="160"/>
    <col min="3341" max="3341" width="12.83203125" style="160" bestFit="1" customWidth="1"/>
    <col min="3342" max="3584" width="11.6640625" style="160"/>
    <col min="3585" max="3585" width="46.6640625" style="160" customWidth="1"/>
    <col min="3586" max="3586" width="5.83203125" style="160" customWidth="1"/>
    <col min="3587" max="3587" width="8.1640625" style="160" customWidth="1"/>
    <col min="3588" max="3588" width="17.5" style="160" customWidth="1"/>
    <col min="3589" max="3589" width="21" style="160" customWidth="1"/>
    <col min="3590" max="3590" width="24" style="160" customWidth="1"/>
    <col min="3591" max="3591" width="9.33203125" style="160" customWidth="1"/>
    <col min="3592" max="3592" width="11.6640625" style="160"/>
    <col min="3593" max="3593" width="12.83203125" style="160" bestFit="1" customWidth="1"/>
    <col min="3594" max="3596" width="11.6640625" style="160"/>
    <col min="3597" max="3597" width="12.83203125" style="160" bestFit="1" customWidth="1"/>
    <col min="3598" max="3840" width="11.6640625" style="160"/>
    <col min="3841" max="3841" width="46.6640625" style="160" customWidth="1"/>
    <col min="3842" max="3842" width="5.83203125" style="160" customWidth="1"/>
    <col min="3843" max="3843" width="8.1640625" style="160" customWidth="1"/>
    <col min="3844" max="3844" width="17.5" style="160" customWidth="1"/>
    <col min="3845" max="3845" width="21" style="160" customWidth="1"/>
    <col min="3846" max="3846" width="24" style="160" customWidth="1"/>
    <col min="3847" max="3847" width="9.33203125" style="160" customWidth="1"/>
    <col min="3848" max="3848" width="11.6640625" style="160"/>
    <col min="3849" max="3849" width="12.83203125" style="160" bestFit="1" customWidth="1"/>
    <col min="3850" max="3852" width="11.6640625" style="160"/>
    <col min="3853" max="3853" width="12.83203125" style="160" bestFit="1" customWidth="1"/>
    <col min="3854" max="4096" width="11.6640625" style="160"/>
    <col min="4097" max="4097" width="46.6640625" style="160" customWidth="1"/>
    <col min="4098" max="4098" width="5.83203125" style="160" customWidth="1"/>
    <col min="4099" max="4099" width="8.1640625" style="160" customWidth="1"/>
    <col min="4100" max="4100" width="17.5" style="160" customWidth="1"/>
    <col min="4101" max="4101" width="21" style="160" customWidth="1"/>
    <col min="4102" max="4102" width="24" style="160" customWidth="1"/>
    <col min="4103" max="4103" width="9.33203125" style="160" customWidth="1"/>
    <col min="4104" max="4104" width="11.6640625" style="160"/>
    <col min="4105" max="4105" width="12.83203125" style="160" bestFit="1" customWidth="1"/>
    <col min="4106" max="4108" width="11.6640625" style="160"/>
    <col min="4109" max="4109" width="12.83203125" style="160" bestFit="1" customWidth="1"/>
    <col min="4110" max="4352" width="11.6640625" style="160"/>
    <col min="4353" max="4353" width="46.6640625" style="160" customWidth="1"/>
    <col min="4354" max="4354" width="5.83203125" style="160" customWidth="1"/>
    <col min="4355" max="4355" width="8.1640625" style="160" customWidth="1"/>
    <col min="4356" max="4356" width="17.5" style="160" customWidth="1"/>
    <col min="4357" max="4357" width="21" style="160" customWidth="1"/>
    <col min="4358" max="4358" width="24" style="160" customWidth="1"/>
    <col min="4359" max="4359" width="9.33203125" style="160" customWidth="1"/>
    <col min="4360" max="4360" width="11.6640625" style="160"/>
    <col min="4361" max="4361" width="12.83203125" style="160" bestFit="1" customWidth="1"/>
    <col min="4362" max="4364" width="11.6640625" style="160"/>
    <col min="4365" max="4365" width="12.83203125" style="160" bestFit="1" customWidth="1"/>
    <col min="4366" max="4608" width="11.6640625" style="160"/>
    <col min="4609" max="4609" width="46.6640625" style="160" customWidth="1"/>
    <col min="4610" max="4610" width="5.83203125" style="160" customWidth="1"/>
    <col min="4611" max="4611" width="8.1640625" style="160" customWidth="1"/>
    <col min="4612" max="4612" width="17.5" style="160" customWidth="1"/>
    <col min="4613" max="4613" width="21" style="160" customWidth="1"/>
    <col min="4614" max="4614" width="24" style="160" customWidth="1"/>
    <col min="4615" max="4615" width="9.33203125" style="160" customWidth="1"/>
    <col min="4616" max="4616" width="11.6640625" style="160"/>
    <col min="4617" max="4617" width="12.83203125" style="160" bestFit="1" customWidth="1"/>
    <col min="4618" max="4620" width="11.6640625" style="160"/>
    <col min="4621" max="4621" width="12.83203125" style="160" bestFit="1" customWidth="1"/>
    <col min="4622" max="4864" width="11.6640625" style="160"/>
    <col min="4865" max="4865" width="46.6640625" style="160" customWidth="1"/>
    <col min="4866" max="4866" width="5.83203125" style="160" customWidth="1"/>
    <col min="4867" max="4867" width="8.1640625" style="160" customWidth="1"/>
    <col min="4868" max="4868" width="17.5" style="160" customWidth="1"/>
    <col min="4869" max="4869" width="21" style="160" customWidth="1"/>
    <col min="4870" max="4870" width="24" style="160" customWidth="1"/>
    <col min="4871" max="4871" width="9.33203125" style="160" customWidth="1"/>
    <col min="4872" max="4872" width="11.6640625" style="160"/>
    <col min="4873" max="4873" width="12.83203125" style="160" bestFit="1" customWidth="1"/>
    <col min="4874" max="4876" width="11.6640625" style="160"/>
    <col min="4877" max="4877" width="12.83203125" style="160" bestFit="1" customWidth="1"/>
    <col min="4878" max="5120" width="11.6640625" style="160"/>
    <col min="5121" max="5121" width="46.6640625" style="160" customWidth="1"/>
    <col min="5122" max="5122" width="5.83203125" style="160" customWidth="1"/>
    <col min="5123" max="5123" width="8.1640625" style="160" customWidth="1"/>
    <col min="5124" max="5124" width="17.5" style="160" customWidth="1"/>
    <col min="5125" max="5125" width="21" style="160" customWidth="1"/>
    <col min="5126" max="5126" width="24" style="160" customWidth="1"/>
    <col min="5127" max="5127" width="9.33203125" style="160" customWidth="1"/>
    <col min="5128" max="5128" width="11.6640625" style="160"/>
    <col min="5129" max="5129" width="12.83203125" style="160" bestFit="1" customWidth="1"/>
    <col min="5130" max="5132" width="11.6640625" style="160"/>
    <col min="5133" max="5133" width="12.83203125" style="160" bestFit="1" customWidth="1"/>
    <col min="5134" max="5376" width="11.6640625" style="160"/>
    <col min="5377" max="5377" width="46.6640625" style="160" customWidth="1"/>
    <col min="5378" max="5378" width="5.83203125" style="160" customWidth="1"/>
    <col min="5379" max="5379" width="8.1640625" style="160" customWidth="1"/>
    <col min="5380" max="5380" width="17.5" style="160" customWidth="1"/>
    <col min="5381" max="5381" width="21" style="160" customWidth="1"/>
    <col min="5382" max="5382" width="24" style="160" customWidth="1"/>
    <col min="5383" max="5383" width="9.33203125" style="160" customWidth="1"/>
    <col min="5384" max="5384" width="11.6640625" style="160"/>
    <col min="5385" max="5385" width="12.83203125" style="160" bestFit="1" customWidth="1"/>
    <col min="5386" max="5388" width="11.6640625" style="160"/>
    <col min="5389" max="5389" width="12.83203125" style="160" bestFit="1" customWidth="1"/>
    <col min="5390" max="5632" width="11.6640625" style="160"/>
    <col min="5633" max="5633" width="46.6640625" style="160" customWidth="1"/>
    <col min="5634" max="5634" width="5.83203125" style="160" customWidth="1"/>
    <col min="5635" max="5635" width="8.1640625" style="160" customWidth="1"/>
    <col min="5636" max="5636" width="17.5" style="160" customWidth="1"/>
    <col min="5637" max="5637" width="21" style="160" customWidth="1"/>
    <col min="5638" max="5638" width="24" style="160" customWidth="1"/>
    <col min="5639" max="5639" width="9.33203125" style="160" customWidth="1"/>
    <col min="5640" max="5640" width="11.6640625" style="160"/>
    <col min="5641" max="5641" width="12.83203125" style="160" bestFit="1" customWidth="1"/>
    <col min="5642" max="5644" width="11.6640625" style="160"/>
    <col min="5645" max="5645" width="12.83203125" style="160" bestFit="1" customWidth="1"/>
    <col min="5646" max="5888" width="11.6640625" style="160"/>
    <col min="5889" max="5889" width="46.6640625" style="160" customWidth="1"/>
    <col min="5890" max="5890" width="5.83203125" style="160" customWidth="1"/>
    <col min="5891" max="5891" width="8.1640625" style="160" customWidth="1"/>
    <col min="5892" max="5892" width="17.5" style="160" customWidth="1"/>
    <col min="5893" max="5893" width="21" style="160" customWidth="1"/>
    <col min="5894" max="5894" width="24" style="160" customWidth="1"/>
    <col min="5895" max="5895" width="9.33203125" style="160" customWidth="1"/>
    <col min="5896" max="5896" width="11.6640625" style="160"/>
    <col min="5897" max="5897" width="12.83203125" style="160" bestFit="1" customWidth="1"/>
    <col min="5898" max="5900" width="11.6640625" style="160"/>
    <col min="5901" max="5901" width="12.83203125" style="160" bestFit="1" customWidth="1"/>
    <col min="5902" max="6144" width="11.6640625" style="160"/>
    <col min="6145" max="6145" width="46.6640625" style="160" customWidth="1"/>
    <col min="6146" max="6146" width="5.83203125" style="160" customWidth="1"/>
    <col min="6147" max="6147" width="8.1640625" style="160" customWidth="1"/>
    <col min="6148" max="6148" width="17.5" style="160" customWidth="1"/>
    <col min="6149" max="6149" width="21" style="160" customWidth="1"/>
    <col min="6150" max="6150" width="24" style="160" customWidth="1"/>
    <col min="6151" max="6151" width="9.33203125" style="160" customWidth="1"/>
    <col min="6152" max="6152" width="11.6640625" style="160"/>
    <col min="6153" max="6153" width="12.83203125" style="160" bestFit="1" customWidth="1"/>
    <col min="6154" max="6156" width="11.6640625" style="160"/>
    <col min="6157" max="6157" width="12.83203125" style="160" bestFit="1" customWidth="1"/>
    <col min="6158" max="6400" width="11.6640625" style="160"/>
    <col min="6401" max="6401" width="46.6640625" style="160" customWidth="1"/>
    <col min="6402" max="6402" width="5.83203125" style="160" customWidth="1"/>
    <col min="6403" max="6403" width="8.1640625" style="160" customWidth="1"/>
    <col min="6404" max="6404" width="17.5" style="160" customWidth="1"/>
    <col min="6405" max="6405" width="21" style="160" customWidth="1"/>
    <col min="6406" max="6406" width="24" style="160" customWidth="1"/>
    <col min="6407" max="6407" width="9.33203125" style="160" customWidth="1"/>
    <col min="6408" max="6408" width="11.6640625" style="160"/>
    <col min="6409" max="6409" width="12.83203125" style="160" bestFit="1" customWidth="1"/>
    <col min="6410" max="6412" width="11.6640625" style="160"/>
    <col min="6413" max="6413" width="12.83203125" style="160" bestFit="1" customWidth="1"/>
    <col min="6414" max="6656" width="11.6640625" style="160"/>
    <col min="6657" max="6657" width="46.6640625" style="160" customWidth="1"/>
    <col min="6658" max="6658" width="5.83203125" style="160" customWidth="1"/>
    <col min="6659" max="6659" width="8.1640625" style="160" customWidth="1"/>
    <col min="6660" max="6660" width="17.5" style="160" customWidth="1"/>
    <col min="6661" max="6661" width="21" style="160" customWidth="1"/>
    <col min="6662" max="6662" width="24" style="160" customWidth="1"/>
    <col min="6663" max="6663" width="9.33203125" style="160" customWidth="1"/>
    <col min="6664" max="6664" width="11.6640625" style="160"/>
    <col min="6665" max="6665" width="12.83203125" style="160" bestFit="1" customWidth="1"/>
    <col min="6666" max="6668" width="11.6640625" style="160"/>
    <col min="6669" max="6669" width="12.83203125" style="160" bestFit="1" customWidth="1"/>
    <col min="6670" max="6912" width="11.6640625" style="160"/>
    <col min="6913" max="6913" width="46.6640625" style="160" customWidth="1"/>
    <col min="6914" max="6914" width="5.83203125" style="160" customWidth="1"/>
    <col min="6915" max="6915" width="8.1640625" style="160" customWidth="1"/>
    <col min="6916" max="6916" width="17.5" style="160" customWidth="1"/>
    <col min="6917" max="6917" width="21" style="160" customWidth="1"/>
    <col min="6918" max="6918" width="24" style="160" customWidth="1"/>
    <col min="6919" max="6919" width="9.33203125" style="160" customWidth="1"/>
    <col min="6920" max="6920" width="11.6640625" style="160"/>
    <col min="6921" max="6921" width="12.83203125" style="160" bestFit="1" customWidth="1"/>
    <col min="6922" max="6924" width="11.6640625" style="160"/>
    <col min="6925" max="6925" width="12.83203125" style="160" bestFit="1" customWidth="1"/>
    <col min="6926" max="7168" width="11.6640625" style="160"/>
    <col min="7169" max="7169" width="46.6640625" style="160" customWidth="1"/>
    <col min="7170" max="7170" width="5.83203125" style="160" customWidth="1"/>
    <col min="7171" max="7171" width="8.1640625" style="160" customWidth="1"/>
    <col min="7172" max="7172" width="17.5" style="160" customWidth="1"/>
    <col min="7173" max="7173" width="21" style="160" customWidth="1"/>
    <col min="7174" max="7174" width="24" style="160" customWidth="1"/>
    <col min="7175" max="7175" width="9.33203125" style="160" customWidth="1"/>
    <col min="7176" max="7176" width="11.6640625" style="160"/>
    <col min="7177" max="7177" width="12.83203125" style="160" bestFit="1" customWidth="1"/>
    <col min="7178" max="7180" width="11.6640625" style="160"/>
    <col min="7181" max="7181" width="12.83203125" style="160" bestFit="1" customWidth="1"/>
    <col min="7182" max="7424" width="11.6640625" style="160"/>
    <col min="7425" max="7425" width="46.6640625" style="160" customWidth="1"/>
    <col min="7426" max="7426" width="5.83203125" style="160" customWidth="1"/>
    <col min="7427" max="7427" width="8.1640625" style="160" customWidth="1"/>
    <col min="7428" max="7428" width="17.5" style="160" customWidth="1"/>
    <col min="7429" max="7429" width="21" style="160" customWidth="1"/>
    <col min="7430" max="7430" width="24" style="160" customWidth="1"/>
    <col min="7431" max="7431" width="9.33203125" style="160" customWidth="1"/>
    <col min="7432" max="7432" width="11.6640625" style="160"/>
    <col min="7433" max="7433" width="12.83203125" style="160" bestFit="1" customWidth="1"/>
    <col min="7434" max="7436" width="11.6640625" style="160"/>
    <col min="7437" max="7437" width="12.83203125" style="160" bestFit="1" customWidth="1"/>
    <col min="7438" max="7680" width="11.6640625" style="160"/>
    <col min="7681" max="7681" width="46.6640625" style="160" customWidth="1"/>
    <col min="7682" max="7682" width="5.83203125" style="160" customWidth="1"/>
    <col min="7683" max="7683" width="8.1640625" style="160" customWidth="1"/>
    <col min="7684" max="7684" width="17.5" style="160" customWidth="1"/>
    <col min="7685" max="7685" width="21" style="160" customWidth="1"/>
    <col min="7686" max="7686" width="24" style="160" customWidth="1"/>
    <col min="7687" max="7687" width="9.33203125" style="160" customWidth="1"/>
    <col min="7688" max="7688" width="11.6640625" style="160"/>
    <col min="7689" max="7689" width="12.83203125" style="160" bestFit="1" customWidth="1"/>
    <col min="7690" max="7692" width="11.6640625" style="160"/>
    <col min="7693" max="7693" width="12.83203125" style="160" bestFit="1" customWidth="1"/>
    <col min="7694" max="7936" width="11.6640625" style="160"/>
    <col min="7937" max="7937" width="46.6640625" style="160" customWidth="1"/>
    <col min="7938" max="7938" width="5.83203125" style="160" customWidth="1"/>
    <col min="7939" max="7939" width="8.1640625" style="160" customWidth="1"/>
    <col min="7940" max="7940" width="17.5" style="160" customWidth="1"/>
    <col min="7941" max="7941" width="21" style="160" customWidth="1"/>
    <col min="7942" max="7942" width="24" style="160" customWidth="1"/>
    <col min="7943" max="7943" width="9.33203125" style="160" customWidth="1"/>
    <col min="7944" max="7944" width="11.6640625" style="160"/>
    <col min="7945" max="7945" width="12.83203125" style="160" bestFit="1" customWidth="1"/>
    <col min="7946" max="7948" width="11.6640625" style="160"/>
    <col min="7949" max="7949" width="12.83203125" style="160" bestFit="1" customWidth="1"/>
    <col min="7950" max="8192" width="11.6640625" style="160"/>
    <col min="8193" max="8193" width="46.6640625" style="160" customWidth="1"/>
    <col min="8194" max="8194" width="5.83203125" style="160" customWidth="1"/>
    <col min="8195" max="8195" width="8.1640625" style="160" customWidth="1"/>
    <col min="8196" max="8196" width="17.5" style="160" customWidth="1"/>
    <col min="8197" max="8197" width="21" style="160" customWidth="1"/>
    <col min="8198" max="8198" width="24" style="160" customWidth="1"/>
    <col min="8199" max="8199" width="9.33203125" style="160" customWidth="1"/>
    <col min="8200" max="8200" width="11.6640625" style="160"/>
    <col min="8201" max="8201" width="12.83203125" style="160" bestFit="1" customWidth="1"/>
    <col min="8202" max="8204" width="11.6640625" style="160"/>
    <col min="8205" max="8205" width="12.83203125" style="160" bestFit="1" customWidth="1"/>
    <col min="8206" max="8448" width="11.6640625" style="160"/>
    <col min="8449" max="8449" width="46.6640625" style="160" customWidth="1"/>
    <col min="8450" max="8450" width="5.83203125" style="160" customWidth="1"/>
    <col min="8451" max="8451" width="8.1640625" style="160" customWidth="1"/>
    <col min="8452" max="8452" width="17.5" style="160" customWidth="1"/>
    <col min="8453" max="8453" width="21" style="160" customWidth="1"/>
    <col min="8454" max="8454" width="24" style="160" customWidth="1"/>
    <col min="8455" max="8455" width="9.33203125" style="160" customWidth="1"/>
    <col min="8456" max="8456" width="11.6640625" style="160"/>
    <col min="8457" max="8457" width="12.83203125" style="160" bestFit="1" customWidth="1"/>
    <col min="8458" max="8460" width="11.6640625" style="160"/>
    <col min="8461" max="8461" width="12.83203125" style="160" bestFit="1" customWidth="1"/>
    <col min="8462" max="8704" width="11.6640625" style="160"/>
    <col min="8705" max="8705" width="46.6640625" style="160" customWidth="1"/>
    <col min="8706" max="8706" width="5.83203125" style="160" customWidth="1"/>
    <col min="8707" max="8707" width="8.1640625" style="160" customWidth="1"/>
    <col min="8708" max="8708" width="17.5" style="160" customWidth="1"/>
    <col min="8709" max="8709" width="21" style="160" customWidth="1"/>
    <col min="8710" max="8710" width="24" style="160" customWidth="1"/>
    <col min="8711" max="8711" width="9.33203125" style="160" customWidth="1"/>
    <col min="8712" max="8712" width="11.6640625" style="160"/>
    <col min="8713" max="8713" width="12.83203125" style="160" bestFit="1" customWidth="1"/>
    <col min="8714" max="8716" width="11.6640625" style="160"/>
    <col min="8717" max="8717" width="12.83203125" style="160" bestFit="1" customWidth="1"/>
    <col min="8718" max="8960" width="11.6640625" style="160"/>
    <col min="8961" max="8961" width="46.6640625" style="160" customWidth="1"/>
    <col min="8962" max="8962" width="5.83203125" style="160" customWidth="1"/>
    <col min="8963" max="8963" width="8.1640625" style="160" customWidth="1"/>
    <col min="8964" max="8964" width="17.5" style="160" customWidth="1"/>
    <col min="8965" max="8965" width="21" style="160" customWidth="1"/>
    <col min="8966" max="8966" width="24" style="160" customWidth="1"/>
    <col min="8967" max="8967" width="9.33203125" style="160" customWidth="1"/>
    <col min="8968" max="8968" width="11.6640625" style="160"/>
    <col min="8969" max="8969" width="12.83203125" style="160" bestFit="1" customWidth="1"/>
    <col min="8970" max="8972" width="11.6640625" style="160"/>
    <col min="8973" max="8973" width="12.83203125" style="160" bestFit="1" customWidth="1"/>
    <col min="8974" max="9216" width="11.6640625" style="160"/>
    <col min="9217" max="9217" width="46.6640625" style="160" customWidth="1"/>
    <col min="9218" max="9218" width="5.83203125" style="160" customWidth="1"/>
    <col min="9219" max="9219" width="8.1640625" style="160" customWidth="1"/>
    <col min="9220" max="9220" width="17.5" style="160" customWidth="1"/>
    <col min="9221" max="9221" width="21" style="160" customWidth="1"/>
    <col min="9222" max="9222" width="24" style="160" customWidth="1"/>
    <col min="9223" max="9223" width="9.33203125" style="160" customWidth="1"/>
    <col min="9224" max="9224" width="11.6640625" style="160"/>
    <col min="9225" max="9225" width="12.83203125" style="160" bestFit="1" customWidth="1"/>
    <col min="9226" max="9228" width="11.6640625" style="160"/>
    <col min="9229" max="9229" width="12.83203125" style="160" bestFit="1" customWidth="1"/>
    <col min="9230" max="9472" width="11.6640625" style="160"/>
    <col min="9473" max="9473" width="46.6640625" style="160" customWidth="1"/>
    <col min="9474" max="9474" width="5.83203125" style="160" customWidth="1"/>
    <col min="9475" max="9475" width="8.1640625" style="160" customWidth="1"/>
    <col min="9476" max="9476" width="17.5" style="160" customWidth="1"/>
    <col min="9477" max="9477" width="21" style="160" customWidth="1"/>
    <col min="9478" max="9478" width="24" style="160" customWidth="1"/>
    <col min="9479" max="9479" width="9.33203125" style="160" customWidth="1"/>
    <col min="9480" max="9480" width="11.6640625" style="160"/>
    <col min="9481" max="9481" width="12.83203125" style="160" bestFit="1" customWidth="1"/>
    <col min="9482" max="9484" width="11.6640625" style="160"/>
    <col min="9485" max="9485" width="12.83203125" style="160" bestFit="1" customWidth="1"/>
    <col min="9486" max="9728" width="11.6640625" style="160"/>
    <col min="9729" max="9729" width="46.6640625" style="160" customWidth="1"/>
    <col min="9730" max="9730" width="5.83203125" style="160" customWidth="1"/>
    <col min="9731" max="9731" width="8.1640625" style="160" customWidth="1"/>
    <col min="9732" max="9732" width="17.5" style="160" customWidth="1"/>
    <col min="9733" max="9733" width="21" style="160" customWidth="1"/>
    <col min="9734" max="9734" width="24" style="160" customWidth="1"/>
    <col min="9735" max="9735" width="9.33203125" style="160" customWidth="1"/>
    <col min="9736" max="9736" width="11.6640625" style="160"/>
    <col min="9737" max="9737" width="12.83203125" style="160" bestFit="1" customWidth="1"/>
    <col min="9738" max="9740" width="11.6640625" style="160"/>
    <col min="9741" max="9741" width="12.83203125" style="160" bestFit="1" customWidth="1"/>
    <col min="9742" max="9984" width="11.6640625" style="160"/>
    <col min="9985" max="9985" width="46.6640625" style="160" customWidth="1"/>
    <col min="9986" max="9986" width="5.83203125" style="160" customWidth="1"/>
    <col min="9987" max="9987" width="8.1640625" style="160" customWidth="1"/>
    <col min="9988" max="9988" width="17.5" style="160" customWidth="1"/>
    <col min="9989" max="9989" width="21" style="160" customWidth="1"/>
    <col min="9990" max="9990" width="24" style="160" customWidth="1"/>
    <col min="9991" max="9991" width="9.33203125" style="160" customWidth="1"/>
    <col min="9992" max="9992" width="11.6640625" style="160"/>
    <col min="9993" max="9993" width="12.83203125" style="160" bestFit="1" customWidth="1"/>
    <col min="9994" max="9996" width="11.6640625" style="160"/>
    <col min="9997" max="9997" width="12.83203125" style="160" bestFit="1" customWidth="1"/>
    <col min="9998" max="10240" width="11.6640625" style="160"/>
    <col min="10241" max="10241" width="46.6640625" style="160" customWidth="1"/>
    <col min="10242" max="10242" width="5.83203125" style="160" customWidth="1"/>
    <col min="10243" max="10243" width="8.1640625" style="160" customWidth="1"/>
    <col min="10244" max="10244" width="17.5" style="160" customWidth="1"/>
    <col min="10245" max="10245" width="21" style="160" customWidth="1"/>
    <col min="10246" max="10246" width="24" style="160" customWidth="1"/>
    <col min="10247" max="10247" width="9.33203125" style="160" customWidth="1"/>
    <col min="10248" max="10248" width="11.6640625" style="160"/>
    <col min="10249" max="10249" width="12.83203125" style="160" bestFit="1" customWidth="1"/>
    <col min="10250" max="10252" width="11.6640625" style="160"/>
    <col min="10253" max="10253" width="12.83203125" style="160" bestFit="1" customWidth="1"/>
    <col min="10254" max="10496" width="11.6640625" style="160"/>
    <col min="10497" max="10497" width="46.6640625" style="160" customWidth="1"/>
    <col min="10498" max="10498" width="5.83203125" style="160" customWidth="1"/>
    <col min="10499" max="10499" width="8.1640625" style="160" customWidth="1"/>
    <col min="10500" max="10500" width="17.5" style="160" customWidth="1"/>
    <col min="10501" max="10501" width="21" style="160" customWidth="1"/>
    <col min="10502" max="10502" width="24" style="160" customWidth="1"/>
    <col min="10503" max="10503" width="9.33203125" style="160" customWidth="1"/>
    <col min="10504" max="10504" width="11.6640625" style="160"/>
    <col min="10505" max="10505" width="12.83203125" style="160" bestFit="1" customWidth="1"/>
    <col min="10506" max="10508" width="11.6640625" style="160"/>
    <col min="10509" max="10509" width="12.83203125" style="160" bestFit="1" customWidth="1"/>
    <col min="10510" max="10752" width="11.6640625" style="160"/>
    <col min="10753" max="10753" width="46.6640625" style="160" customWidth="1"/>
    <col min="10754" max="10754" width="5.83203125" style="160" customWidth="1"/>
    <col min="10755" max="10755" width="8.1640625" style="160" customWidth="1"/>
    <col min="10756" max="10756" width="17.5" style="160" customWidth="1"/>
    <col min="10757" max="10757" width="21" style="160" customWidth="1"/>
    <col min="10758" max="10758" width="24" style="160" customWidth="1"/>
    <col min="10759" max="10759" width="9.33203125" style="160" customWidth="1"/>
    <col min="10760" max="10760" width="11.6640625" style="160"/>
    <col min="10761" max="10761" width="12.83203125" style="160" bestFit="1" customWidth="1"/>
    <col min="10762" max="10764" width="11.6640625" style="160"/>
    <col min="10765" max="10765" width="12.83203125" style="160" bestFit="1" customWidth="1"/>
    <col min="10766" max="11008" width="11.6640625" style="160"/>
    <col min="11009" max="11009" width="46.6640625" style="160" customWidth="1"/>
    <col min="11010" max="11010" width="5.83203125" style="160" customWidth="1"/>
    <col min="11011" max="11011" width="8.1640625" style="160" customWidth="1"/>
    <col min="11012" max="11012" width="17.5" style="160" customWidth="1"/>
    <col min="11013" max="11013" width="21" style="160" customWidth="1"/>
    <col min="11014" max="11014" width="24" style="160" customWidth="1"/>
    <col min="11015" max="11015" width="9.33203125" style="160" customWidth="1"/>
    <col min="11016" max="11016" width="11.6640625" style="160"/>
    <col min="11017" max="11017" width="12.83203125" style="160" bestFit="1" customWidth="1"/>
    <col min="11018" max="11020" width="11.6640625" style="160"/>
    <col min="11021" max="11021" width="12.83203125" style="160" bestFit="1" customWidth="1"/>
    <col min="11022" max="11264" width="11.6640625" style="160"/>
    <col min="11265" max="11265" width="46.6640625" style="160" customWidth="1"/>
    <col min="11266" max="11266" width="5.83203125" style="160" customWidth="1"/>
    <col min="11267" max="11267" width="8.1640625" style="160" customWidth="1"/>
    <col min="11268" max="11268" width="17.5" style="160" customWidth="1"/>
    <col min="11269" max="11269" width="21" style="160" customWidth="1"/>
    <col min="11270" max="11270" width="24" style="160" customWidth="1"/>
    <col min="11271" max="11271" width="9.33203125" style="160" customWidth="1"/>
    <col min="11272" max="11272" width="11.6640625" style="160"/>
    <col min="11273" max="11273" width="12.83203125" style="160" bestFit="1" customWidth="1"/>
    <col min="11274" max="11276" width="11.6640625" style="160"/>
    <col min="11277" max="11277" width="12.83203125" style="160" bestFit="1" customWidth="1"/>
    <col min="11278" max="11520" width="11.6640625" style="160"/>
    <col min="11521" max="11521" width="46.6640625" style="160" customWidth="1"/>
    <col min="11522" max="11522" width="5.83203125" style="160" customWidth="1"/>
    <col min="11523" max="11523" width="8.1640625" style="160" customWidth="1"/>
    <col min="11524" max="11524" width="17.5" style="160" customWidth="1"/>
    <col min="11525" max="11525" width="21" style="160" customWidth="1"/>
    <col min="11526" max="11526" width="24" style="160" customWidth="1"/>
    <col min="11527" max="11527" width="9.33203125" style="160" customWidth="1"/>
    <col min="11528" max="11528" width="11.6640625" style="160"/>
    <col min="11529" max="11529" width="12.83203125" style="160" bestFit="1" customWidth="1"/>
    <col min="11530" max="11532" width="11.6640625" style="160"/>
    <col min="11533" max="11533" width="12.83203125" style="160" bestFit="1" customWidth="1"/>
    <col min="11534" max="11776" width="11.6640625" style="160"/>
    <col min="11777" max="11777" width="46.6640625" style="160" customWidth="1"/>
    <col min="11778" max="11778" width="5.83203125" style="160" customWidth="1"/>
    <col min="11779" max="11779" width="8.1640625" style="160" customWidth="1"/>
    <col min="11780" max="11780" width="17.5" style="160" customWidth="1"/>
    <col min="11781" max="11781" width="21" style="160" customWidth="1"/>
    <col min="11782" max="11782" width="24" style="160" customWidth="1"/>
    <col min="11783" max="11783" width="9.33203125" style="160" customWidth="1"/>
    <col min="11784" max="11784" width="11.6640625" style="160"/>
    <col min="11785" max="11785" width="12.83203125" style="160" bestFit="1" customWidth="1"/>
    <col min="11786" max="11788" width="11.6640625" style="160"/>
    <col min="11789" max="11789" width="12.83203125" style="160" bestFit="1" customWidth="1"/>
    <col min="11790" max="12032" width="11.6640625" style="160"/>
    <col min="12033" max="12033" width="46.6640625" style="160" customWidth="1"/>
    <col min="12034" max="12034" width="5.83203125" style="160" customWidth="1"/>
    <col min="12035" max="12035" width="8.1640625" style="160" customWidth="1"/>
    <col min="12036" max="12036" width="17.5" style="160" customWidth="1"/>
    <col min="12037" max="12037" width="21" style="160" customWidth="1"/>
    <col min="12038" max="12038" width="24" style="160" customWidth="1"/>
    <col min="12039" max="12039" width="9.33203125" style="160" customWidth="1"/>
    <col min="12040" max="12040" width="11.6640625" style="160"/>
    <col min="12041" max="12041" width="12.83203125" style="160" bestFit="1" customWidth="1"/>
    <col min="12042" max="12044" width="11.6640625" style="160"/>
    <col min="12045" max="12045" width="12.83203125" style="160" bestFit="1" customWidth="1"/>
    <col min="12046" max="12288" width="11.6640625" style="160"/>
    <col min="12289" max="12289" width="46.6640625" style="160" customWidth="1"/>
    <col min="12290" max="12290" width="5.83203125" style="160" customWidth="1"/>
    <col min="12291" max="12291" width="8.1640625" style="160" customWidth="1"/>
    <col min="12292" max="12292" width="17.5" style="160" customWidth="1"/>
    <col min="12293" max="12293" width="21" style="160" customWidth="1"/>
    <col min="12294" max="12294" width="24" style="160" customWidth="1"/>
    <col min="12295" max="12295" width="9.33203125" style="160" customWidth="1"/>
    <col min="12296" max="12296" width="11.6640625" style="160"/>
    <col min="12297" max="12297" width="12.83203125" style="160" bestFit="1" customWidth="1"/>
    <col min="12298" max="12300" width="11.6640625" style="160"/>
    <col min="12301" max="12301" width="12.83203125" style="160" bestFit="1" customWidth="1"/>
    <col min="12302" max="12544" width="11.6640625" style="160"/>
    <col min="12545" max="12545" width="46.6640625" style="160" customWidth="1"/>
    <col min="12546" max="12546" width="5.83203125" style="160" customWidth="1"/>
    <col min="12547" max="12547" width="8.1640625" style="160" customWidth="1"/>
    <col min="12548" max="12548" width="17.5" style="160" customWidth="1"/>
    <col min="12549" max="12549" width="21" style="160" customWidth="1"/>
    <col min="12550" max="12550" width="24" style="160" customWidth="1"/>
    <col min="12551" max="12551" width="9.33203125" style="160" customWidth="1"/>
    <col min="12552" max="12552" width="11.6640625" style="160"/>
    <col min="12553" max="12553" width="12.83203125" style="160" bestFit="1" customWidth="1"/>
    <col min="12554" max="12556" width="11.6640625" style="160"/>
    <col min="12557" max="12557" width="12.83203125" style="160" bestFit="1" customWidth="1"/>
    <col min="12558" max="12800" width="11.6640625" style="160"/>
    <col min="12801" max="12801" width="46.6640625" style="160" customWidth="1"/>
    <col min="12802" max="12802" width="5.83203125" style="160" customWidth="1"/>
    <col min="12803" max="12803" width="8.1640625" style="160" customWidth="1"/>
    <col min="12804" max="12804" width="17.5" style="160" customWidth="1"/>
    <col min="12805" max="12805" width="21" style="160" customWidth="1"/>
    <col min="12806" max="12806" width="24" style="160" customWidth="1"/>
    <col min="12807" max="12807" width="9.33203125" style="160" customWidth="1"/>
    <col min="12808" max="12808" width="11.6640625" style="160"/>
    <col min="12809" max="12809" width="12.83203125" style="160" bestFit="1" customWidth="1"/>
    <col min="12810" max="12812" width="11.6640625" style="160"/>
    <col min="12813" max="12813" width="12.83203125" style="160" bestFit="1" customWidth="1"/>
    <col min="12814" max="13056" width="11.6640625" style="160"/>
    <col min="13057" max="13057" width="46.6640625" style="160" customWidth="1"/>
    <col min="13058" max="13058" width="5.83203125" style="160" customWidth="1"/>
    <col min="13059" max="13059" width="8.1640625" style="160" customWidth="1"/>
    <col min="13060" max="13060" width="17.5" style="160" customWidth="1"/>
    <col min="13061" max="13061" width="21" style="160" customWidth="1"/>
    <col min="13062" max="13062" width="24" style="160" customWidth="1"/>
    <col min="13063" max="13063" width="9.33203125" style="160" customWidth="1"/>
    <col min="13064" max="13064" width="11.6640625" style="160"/>
    <col min="13065" max="13065" width="12.83203125" style="160" bestFit="1" customWidth="1"/>
    <col min="13066" max="13068" width="11.6640625" style="160"/>
    <col min="13069" max="13069" width="12.83203125" style="160" bestFit="1" customWidth="1"/>
    <col min="13070" max="13312" width="11.6640625" style="160"/>
    <col min="13313" max="13313" width="46.6640625" style="160" customWidth="1"/>
    <col min="13314" max="13314" width="5.83203125" style="160" customWidth="1"/>
    <col min="13315" max="13315" width="8.1640625" style="160" customWidth="1"/>
    <col min="13316" max="13316" width="17.5" style="160" customWidth="1"/>
    <col min="13317" max="13317" width="21" style="160" customWidth="1"/>
    <col min="13318" max="13318" width="24" style="160" customWidth="1"/>
    <col min="13319" max="13319" width="9.33203125" style="160" customWidth="1"/>
    <col min="13320" max="13320" width="11.6640625" style="160"/>
    <col min="13321" max="13321" width="12.83203125" style="160" bestFit="1" customWidth="1"/>
    <col min="13322" max="13324" width="11.6640625" style="160"/>
    <col min="13325" max="13325" width="12.83203125" style="160" bestFit="1" customWidth="1"/>
    <col min="13326" max="13568" width="11.6640625" style="160"/>
    <col min="13569" max="13569" width="46.6640625" style="160" customWidth="1"/>
    <col min="13570" max="13570" width="5.83203125" style="160" customWidth="1"/>
    <col min="13571" max="13571" width="8.1640625" style="160" customWidth="1"/>
    <col min="13572" max="13572" width="17.5" style="160" customWidth="1"/>
    <col min="13573" max="13573" width="21" style="160" customWidth="1"/>
    <col min="13574" max="13574" width="24" style="160" customWidth="1"/>
    <col min="13575" max="13575" width="9.33203125" style="160" customWidth="1"/>
    <col min="13576" max="13576" width="11.6640625" style="160"/>
    <col min="13577" max="13577" width="12.83203125" style="160" bestFit="1" customWidth="1"/>
    <col min="13578" max="13580" width="11.6640625" style="160"/>
    <col min="13581" max="13581" width="12.83203125" style="160" bestFit="1" customWidth="1"/>
    <col min="13582" max="13824" width="11.6640625" style="160"/>
    <col min="13825" max="13825" width="46.6640625" style="160" customWidth="1"/>
    <col min="13826" max="13826" width="5.83203125" style="160" customWidth="1"/>
    <col min="13827" max="13827" width="8.1640625" style="160" customWidth="1"/>
    <col min="13828" max="13828" width="17.5" style="160" customWidth="1"/>
    <col min="13829" max="13829" width="21" style="160" customWidth="1"/>
    <col min="13830" max="13830" width="24" style="160" customWidth="1"/>
    <col min="13831" max="13831" width="9.33203125" style="160" customWidth="1"/>
    <col min="13832" max="13832" width="11.6640625" style="160"/>
    <col min="13833" max="13833" width="12.83203125" style="160" bestFit="1" customWidth="1"/>
    <col min="13834" max="13836" width="11.6640625" style="160"/>
    <col min="13837" max="13837" width="12.83203125" style="160" bestFit="1" customWidth="1"/>
    <col min="13838" max="14080" width="11.6640625" style="160"/>
    <col min="14081" max="14081" width="46.6640625" style="160" customWidth="1"/>
    <col min="14082" max="14082" width="5.83203125" style="160" customWidth="1"/>
    <col min="14083" max="14083" width="8.1640625" style="160" customWidth="1"/>
    <col min="14084" max="14084" width="17.5" style="160" customWidth="1"/>
    <col min="14085" max="14085" width="21" style="160" customWidth="1"/>
    <col min="14086" max="14086" width="24" style="160" customWidth="1"/>
    <col min="14087" max="14087" width="9.33203125" style="160" customWidth="1"/>
    <col min="14088" max="14088" width="11.6640625" style="160"/>
    <col min="14089" max="14089" width="12.83203125" style="160" bestFit="1" customWidth="1"/>
    <col min="14090" max="14092" width="11.6640625" style="160"/>
    <col min="14093" max="14093" width="12.83203125" style="160" bestFit="1" customWidth="1"/>
    <col min="14094" max="14336" width="11.6640625" style="160"/>
    <col min="14337" max="14337" width="46.6640625" style="160" customWidth="1"/>
    <col min="14338" max="14338" width="5.83203125" style="160" customWidth="1"/>
    <col min="14339" max="14339" width="8.1640625" style="160" customWidth="1"/>
    <col min="14340" max="14340" width="17.5" style="160" customWidth="1"/>
    <col min="14341" max="14341" width="21" style="160" customWidth="1"/>
    <col min="14342" max="14342" width="24" style="160" customWidth="1"/>
    <col min="14343" max="14343" width="9.33203125" style="160" customWidth="1"/>
    <col min="14344" max="14344" width="11.6640625" style="160"/>
    <col min="14345" max="14345" width="12.83203125" style="160" bestFit="1" customWidth="1"/>
    <col min="14346" max="14348" width="11.6640625" style="160"/>
    <col min="14349" max="14349" width="12.83203125" style="160" bestFit="1" customWidth="1"/>
    <col min="14350" max="14592" width="11.6640625" style="160"/>
    <col min="14593" max="14593" width="46.6640625" style="160" customWidth="1"/>
    <col min="14594" max="14594" width="5.83203125" style="160" customWidth="1"/>
    <col min="14595" max="14595" width="8.1640625" style="160" customWidth="1"/>
    <col min="14596" max="14596" width="17.5" style="160" customWidth="1"/>
    <col min="14597" max="14597" width="21" style="160" customWidth="1"/>
    <col min="14598" max="14598" width="24" style="160" customWidth="1"/>
    <col min="14599" max="14599" width="9.33203125" style="160" customWidth="1"/>
    <col min="14600" max="14600" width="11.6640625" style="160"/>
    <col min="14601" max="14601" width="12.83203125" style="160" bestFit="1" customWidth="1"/>
    <col min="14602" max="14604" width="11.6640625" style="160"/>
    <col min="14605" max="14605" width="12.83203125" style="160" bestFit="1" customWidth="1"/>
    <col min="14606" max="14848" width="11.6640625" style="160"/>
    <col min="14849" max="14849" width="46.6640625" style="160" customWidth="1"/>
    <col min="14850" max="14850" width="5.83203125" style="160" customWidth="1"/>
    <col min="14851" max="14851" width="8.1640625" style="160" customWidth="1"/>
    <col min="14852" max="14852" width="17.5" style="160" customWidth="1"/>
    <col min="14853" max="14853" width="21" style="160" customWidth="1"/>
    <col min="14854" max="14854" width="24" style="160" customWidth="1"/>
    <col min="14855" max="14855" width="9.33203125" style="160" customWidth="1"/>
    <col min="14856" max="14856" width="11.6640625" style="160"/>
    <col min="14857" max="14857" width="12.83203125" style="160" bestFit="1" customWidth="1"/>
    <col min="14858" max="14860" width="11.6640625" style="160"/>
    <col min="14861" max="14861" width="12.83203125" style="160" bestFit="1" customWidth="1"/>
    <col min="14862" max="15104" width="11.6640625" style="160"/>
    <col min="15105" max="15105" width="46.6640625" style="160" customWidth="1"/>
    <col min="15106" max="15106" width="5.83203125" style="160" customWidth="1"/>
    <col min="15107" max="15107" width="8.1640625" style="160" customWidth="1"/>
    <col min="15108" max="15108" width="17.5" style="160" customWidth="1"/>
    <col min="15109" max="15109" width="21" style="160" customWidth="1"/>
    <col min="15110" max="15110" width="24" style="160" customWidth="1"/>
    <col min="15111" max="15111" width="9.33203125" style="160" customWidth="1"/>
    <col min="15112" max="15112" width="11.6640625" style="160"/>
    <col min="15113" max="15113" width="12.83203125" style="160" bestFit="1" customWidth="1"/>
    <col min="15114" max="15116" width="11.6640625" style="160"/>
    <col min="15117" max="15117" width="12.83203125" style="160" bestFit="1" customWidth="1"/>
    <col min="15118" max="15360" width="11.6640625" style="160"/>
    <col min="15361" max="15361" width="46.6640625" style="160" customWidth="1"/>
    <col min="15362" max="15362" width="5.83203125" style="160" customWidth="1"/>
    <col min="15363" max="15363" width="8.1640625" style="160" customWidth="1"/>
    <col min="15364" max="15364" width="17.5" style="160" customWidth="1"/>
    <col min="15365" max="15365" width="21" style="160" customWidth="1"/>
    <col min="15366" max="15366" width="24" style="160" customWidth="1"/>
    <col min="15367" max="15367" width="9.33203125" style="160" customWidth="1"/>
    <col min="15368" max="15368" width="11.6640625" style="160"/>
    <col min="15369" max="15369" width="12.83203125" style="160" bestFit="1" customWidth="1"/>
    <col min="15370" max="15372" width="11.6640625" style="160"/>
    <col min="15373" max="15373" width="12.83203125" style="160" bestFit="1" customWidth="1"/>
    <col min="15374" max="15616" width="11.6640625" style="160"/>
    <col min="15617" max="15617" width="46.6640625" style="160" customWidth="1"/>
    <col min="15618" max="15618" width="5.83203125" style="160" customWidth="1"/>
    <col min="15619" max="15619" width="8.1640625" style="160" customWidth="1"/>
    <col min="15620" max="15620" width="17.5" style="160" customWidth="1"/>
    <col min="15621" max="15621" width="21" style="160" customWidth="1"/>
    <col min="15622" max="15622" width="24" style="160" customWidth="1"/>
    <col min="15623" max="15623" width="9.33203125" style="160" customWidth="1"/>
    <col min="15624" max="15624" width="11.6640625" style="160"/>
    <col min="15625" max="15625" width="12.83203125" style="160" bestFit="1" customWidth="1"/>
    <col min="15626" max="15628" width="11.6640625" style="160"/>
    <col min="15629" max="15629" width="12.83203125" style="160" bestFit="1" customWidth="1"/>
    <col min="15630" max="15872" width="11.6640625" style="160"/>
    <col min="15873" max="15873" width="46.6640625" style="160" customWidth="1"/>
    <col min="15874" max="15874" width="5.83203125" style="160" customWidth="1"/>
    <col min="15875" max="15875" width="8.1640625" style="160" customWidth="1"/>
    <col min="15876" max="15876" width="17.5" style="160" customWidth="1"/>
    <col min="15877" max="15877" width="21" style="160" customWidth="1"/>
    <col min="15878" max="15878" width="24" style="160" customWidth="1"/>
    <col min="15879" max="15879" width="9.33203125" style="160" customWidth="1"/>
    <col min="15880" max="15880" width="11.6640625" style="160"/>
    <col min="15881" max="15881" width="12.83203125" style="160" bestFit="1" customWidth="1"/>
    <col min="15882" max="15884" width="11.6640625" style="160"/>
    <col min="15885" max="15885" width="12.83203125" style="160" bestFit="1" customWidth="1"/>
    <col min="15886" max="16128" width="11.6640625" style="160"/>
    <col min="16129" max="16129" width="46.6640625" style="160" customWidth="1"/>
    <col min="16130" max="16130" width="5.83203125" style="160" customWidth="1"/>
    <col min="16131" max="16131" width="8.1640625" style="160" customWidth="1"/>
    <col min="16132" max="16132" width="17.5" style="160" customWidth="1"/>
    <col min="16133" max="16133" width="21" style="160" customWidth="1"/>
    <col min="16134" max="16134" width="24" style="160" customWidth="1"/>
    <col min="16135" max="16135" width="9.33203125" style="160" customWidth="1"/>
    <col min="16136" max="16136" width="11.6640625" style="160"/>
    <col min="16137" max="16137" width="12.83203125" style="160" bestFit="1" customWidth="1"/>
    <col min="16138" max="16140" width="11.6640625" style="160"/>
    <col min="16141" max="16141" width="12.83203125" style="160" bestFit="1" customWidth="1"/>
    <col min="16142" max="16384" width="11.6640625" style="160"/>
  </cols>
  <sheetData>
    <row r="1" spans="1:5" x14ac:dyDescent="0.2">
      <c r="A1" s="163" t="s">
        <v>691</v>
      </c>
      <c r="D1" s="163" t="s">
        <v>692</v>
      </c>
      <c r="E1" s="163" t="s">
        <v>693</v>
      </c>
    </row>
    <row r="2" spans="1:5" x14ac:dyDescent="0.2">
      <c r="A2" s="163"/>
    </row>
    <row r="3" spans="1:5" x14ac:dyDescent="0.2">
      <c r="A3" s="160" t="s">
        <v>694</v>
      </c>
      <c r="B3" s="161" t="s">
        <v>695</v>
      </c>
      <c r="C3" s="161">
        <v>8</v>
      </c>
      <c r="D3" s="162">
        <v>8</v>
      </c>
      <c r="E3" s="162">
        <f>+C3*D3</f>
        <v>64</v>
      </c>
    </row>
    <row r="4" spans="1:5" x14ac:dyDescent="0.2">
      <c r="A4" s="160" t="s">
        <v>696</v>
      </c>
      <c r="B4" s="161" t="s">
        <v>695</v>
      </c>
      <c r="C4" s="161">
        <v>2</v>
      </c>
      <c r="D4" s="162">
        <v>85</v>
      </c>
      <c r="E4" s="162">
        <f>+C4*D4</f>
        <v>170</v>
      </c>
    </row>
    <row r="5" spans="1:5" x14ac:dyDescent="0.2">
      <c r="A5" s="160" t="s">
        <v>697</v>
      </c>
      <c r="B5" s="161" t="s">
        <v>695</v>
      </c>
      <c r="C5" s="161">
        <v>5</v>
      </c>
      <c r="D5" s="162">
        <v>82</v>
      </c>
      <c r="E5" s="162">
        <f t="shared" ref="E5:E31" si="0">+C5*D5</f>
        <v>410</v>
      </c>
    </row>
    <row r="6" spans="1:5" x14ac:dyDescent="0.2">
      <c r="A6" s="160" t="s">
        <v>698</v>
      </c>
      <c r="B6" s="161" t="s">
        <v>695</v>
      </c>
      <c r="C6" s="161">
        <v>6</v>
      </c>
      <c r="D6" s="162">
        <v>88</v>
      </c>
      <c r="E6" s="162">
        <f t="shared" si="0"/>
        <v>528</v>
      </c>
    </row>
    <row r="7" spans="1:5" x14ac:dyDescent="0.2">
      <c r="A7" s="160" t="s">
        <v>699</v>
      </c>
      <c r="B7" s="161" t="s">
        <v>695</v>
      </c>
      <c r="C7" s="161">
        <v>1</v>
      </c>
      <c r="D7" s="162">
        <v>121</v>
      </c>
      <c r="E7" s="162">
        <f t="shared" si="0"/>
        <v>121</v>
      </c>
    </row>
    <row r="8" spans="1:5" x14ac:dyDescent="0.2">
      <c r="A8" s="160" t="s">
        <v>700</v>
      </c>
      <c r="B8" s="161" t="s">
        <v>695</v>
      </c>
      <c r="C8" s="161">
        <v>14</v>
      </c>
      <c r="D8" s="162">
        <v>34</v>
      </c>
      <c r="E8" s="162">
        <f t="shared" si="0"/>
        <v>476</v>
      </c>
    </row>
    <row r="9" spans="1:5" x14ac:dyDescent="0.2">
      <c r="A9" s="160" t="s">
        <v>701</v>
      </c>
      <c r="B9" s="161" t="s">
        <v>695</v>
      </c>
      <c r="C9" s="161">
        <v>13</v>
      </c>
      <c r="D9" s="162">
        <v>22</v>
      </c>
      <c r="E9" s="162">
        <f t="shared" si="0"/>
        <v>286</v>
      </c>
    </row>
    <row r="10" spans="1:5" x14ac:dyDescent="0.2">
      <c r="A10" s="160" t="s">
        <v>702</v>
      </c>
      <c r="B10" s="161" t="s">
        <v>695</v>
      </c>
      <c r="C10" s="161">
        <v>2</v>
      </c>
      <c r="D10" s="162">
        <v>31</v>
      </c>
      <c r="E10" s="162">
        <f t="shared" si="0"/>
        <v>62</v>
      </c>
    </row>
    <row r="11" spans="1:5" x14ac:dyDescent="0.2">
      <c r="A11" s="160" t="s">
        <v>703</v>
      </c>
      <c r="B11" s="161" t="s">
        <v>695</v>
      </c>
      <c r="C11" s="161">
        <v>2</v>
      </c>
      <c r="D11" s="162">
        <v>48</v>
      </c>
      <c r="E11" s="162">
        <f>+C11*D11</f>
        <v>96</v>
      </c>
    </row>
    <row r="12" spans="1:5" x14ac:dyDescent="0.2">
      <c r="A12" s="160" t="s">
        <v>704</v>
      </c>
      <c r="B12" s="161" t="s">
        <v>695</v>
      </c>
      <c r="C12" s="161">
        <v>9</v>
      </c>
      <c r="D12" s="162">
        <v>111</v>
      </c>
      <c r="E12" s="162">
        <f t="shared" si="0"/>
        <v>999</v>
      </c>
    </row>
    <row r="13" spans="1:5" x14ac:dyDescent="0.2">
      <c r="A13" s="160" t="s">
        <v>705</v>
      </c>
      <c r="B13" s="161" t="s">
        <v>695</v>
      </c>
      <c r="C13" s="161">
        <v>12</v>
      </c>
      <c r="D13" s="162">
        <v>138</v>
      </c>
      <c r="E13" s="162">
        <f t="shared" si="0"/>
        <v>1656</v>
      </c>
    </row>
    <row r="14" spans="1:5" x14ac:dyDescent="0.2">
      <c r="A14" s="160" t="s">
        <v>706</v>
      </c>
      <c r="B14" s="161" t="s">
        <v>695</v>
      </c>
      <c r="C14" s="161">
        <v>1</v>
      </c>
      <c r="D14" s="162">
        <v>345</v>
      </c>
      <c r="E14" s="162">
        <f t="shared" si="0"/>
        <v>345</v>
      </c>
    </row>
    <row r="15" spans="1:5" x14ac:dyDescent="0.2">
      <c r="A15" s="160" t="s">
        <v>707</v>
      </c>
      <c r="B15" s="161" t="s">
        <v>695</v>
      </c>
      <c r="C15" s="161">
        <v>2</v>
      </c>
      <c r="D15" s="162">
        <v>29</v>
      </c>
      <c r="E15" s="162">
        <f t="shared" si="0"/>
        <v>58</v>
      </c>
    </row>
    <row r="16" spans="1:5" x14ac:dyDescent="0.2">
      <c r="A16" s="160" t="s">
        <v>708</v>
      </c>
      <c r="B16" s="161" t="s">
        <v>695</v>
      </c>
      <c r="C16" s="161">
        <v>4</v>
      </c>
      <c r="D16" s="162">
        <v>24</v>
      </c>
      <c r="E16" s="162">
        <f t="shared" si="0"/>
        <v>96</v>
      </c>
    </row>
    <row r="17" spans="1:5" x14ac:dyDescent="0.2">
      <c r="A17" s="160" t="s">
        <v>709</v>
      </c>
      <c r="B17" s="161" t="s">
        <v>695</v>
      </c>
      <c r="C17" s="161">
        <v>35</v>
      </c>
      <c r="D17" s="162">
        <v>7</v>
      </c>
      <c r="E17" s="162">
        <f t="shared" si="0"/>
        <v>245</v>
      </c>
    </row>
    <row r="18" spans="1:5" x14ac:dyDescent="0.2">
      <c r="A18" s="160" t="s">
        <v>710</v>
      </c>
      <c r="B18" s="161" t="s">
        <v>695</v>
      </c>
      <c r="C18" s="161">
        <v>2</v>
      </c>
      <c r="D18" s="162">
        <v>11</v>
      </c>
      <c r="E18" s="162">
        <f t="shared" si="0"/>
        <v>22</v>
      </c>
    </row>
    <row r="19" spans="1:5" x14ac:dyDescent="0.2">
      <c r="A19" s="160" t="s">
        <v>711</v>
      </c>
      <c r="B19" s="161" t="s">
        <v>695</v>
      </c>
      <c r="C19" s="161">
        <v>5</v>
      </c>
      <c r="D19" s="162">
        <v>38</v>
      </c>
      <c r="E19" s="162">
        <f t="shared" si="0"/>
        <v>190</v>
      </c>
    </row>
    <row r="20" spans="1:5" x14ac:dyDescent="0.2">
      <c r="A20" s="160" t="s">
        <v>712</v>
      </c>
      <c r="B20" s="161" t="s">
        <v>695</v>
      </c>
      <c r="C20" s="161">
        <v>8</v>
      </c>
      <c r="D20" s="162">
        <v>97</v>
      </c>
      <c r="E20" s="162">
        <f t="shared" si="0"/>
        <v>776</v>
      </c>
    </row>
    <row r="21" spans="1:5" x14ac:dyDescent="0.2">
      <c r="A21" s="160" t="s">
        <v>713</v>
      </c>
      <c r="B21" s="161" t="s">
        <v>171</v>
      </c>
      <c r="C21" s="161">
        <v>72</v>
      </c>
      <c r="D21" s="162">
        <v>17</v>
      </c>
      <c r="E21" s="162">
        <f t="shared" si="0"/>
        <v>1224</v>
      </c>
    </row>
    <row r="22" spans="1:5" x14ac:dyDescent="0.2">
      <c r="A22" s="160" t="s">
        <v>714</v>
      </c>
      <c r="B22" s="161" t="s">
        <v>171</v>
      </c>
      <c r="C22" s="161">
        <v>112</v>
      </c>
      <c r="D22" s="162">
        <v>17</v>
      </c>
      <c r="E22" s="162">
        <f t="shared" si="0"/>
        <v>1904</v>
      </c>
    </row>
    <row r="23" spans="1:5" x14ac:dyDescent="0.2">
      <c r="A23" s="160" t="s">
        <v>715</v>
      </c>
      <c r="B23" s="161" t="s">
        <v>171</v>
      </c>
      <c r="C23" s="161">
        <v>162</v>
      </c>
      <c r="D23" s="162">
        <v>25</v>
      </c>
      <c r="E23" s="162">
        <f t="shared" si="0"/>
        <v>4050</v>
      </c>
    </row>
    <row r="24" spans="1:5" x14ac:dyDescent="0.2">
      <c r="A24" s="160" t="s">
        <v>716</v>
      </c>
      <c r="B24" s="161" t="s">
        <v>171</v>
      </c>
      <c r="C24" s="161">
        <v>10</v>
      </c>
      <c r="D24" s="162">
        <v>96</v>
      </c>
      <c r="E24" s="162">
        <f t="shared" si="0"/>
        <v>960</v>
      </c>
    </row>
    <row r="25" spans="1:5" x14ac:dyDescent="0.2">
      <c r="A25" s="160" t="s">
        <v>717</v>
      </c>
      <c r="B25" s="161" t="s">
        <v>171</v>
      </c>
      <c r="C25" s="161">
        <v>8</v>
      </c>
      <c r="D25" s="162">
        <v>17</v>
      </c>
      <c r="E25" s="162">
        <f>+C25*D25</f>
        <v>136</v>
      </c>
    </row>
    <row r="26" spans="1:5" x14ac:dyDescent="0.2">
      <c r="A26" s="160" t="s">
        <v>718</v>
      </c>
      <c r="B26" s="161" t="s">
        <v>171</v>
      </c>
      <c r="C26" s="161">
        <v>15</v>
      </c>
      <c r="D26" s="162">
        <v>30</v>
      </c>
      <c r="E26" s="162">
        <f t="shared" si="0"/>
        <v>450</v>
      </c>
    </row>
    <row r="27" spans="1:5" x14ac:dyDescent="0.2">
      <c r="A27" s="160" t="s">
        <v>719</v>
      </c>
      <c r="B27" s="161" t="s">
        <v>171</v>
      </c>
      <c r="C27" s="161">
        <v>12</v>
      </c>
      <c r="D27" s="162">
        <v>12</v>
      </c>
      <c r="E27" s="162">
        <f t="shared" si="0"/>
        <v>144</v>
      </c>
    </row>
    <row r="28" spans="1:5" x14ac:dyDescent="0.2">
      <c r="A28" s="160" t="s">
        <v>720</v>
      </c>
      <c r="B28" s="161" t="s">
        <v>171</v>
      </c>
      <c r="C28" s="161">
        <v>10</v>
      </c>
      <c r="D28" s="162">
        <v>17</v>
      </c>
      <c r="E28" s="162">
        <f t="shared" si="0"/>
        <v>170</v>
      </c>
    </row>
    <row r="29" spans="1:5" x14ac:dyDescent="0.2">
      <c r="A29" s="160" t="s">
        <v>721</v>
      </c>
      <c r="B29" s="161" t="s">
        <v>171</v>
      </c>
      <c r="C29" s="161">
        <v>24</v>
      </c>
      <c r="D29" s="162">
        <v>15</v>
      </c>
      <c r="E29" s="162">
        <f t="shared" si="0"/>
        <v>360</v>
      </c>
    </row>
    <row r="30" spans="1:5" x14ac:dyDescent="0.2">
      <c r="A30" s="160" t="s">
        <v>722</v>
      </c>
      <c r="B30" s="161" t="s">
        <v>171</v>
      </c>
      <c r="C30" s="161">
        <v>4</v>
      </c>
      <c r="D30" s="162">
        <v>61</v>
      </c>
      <c r="E30" s="162">
        <f t="shared" si="0"/>
        <v>244</v>
      </c>
    </row>
    <row r="31" spans="1:5" x14ac:dyDescent="0.2">
      <c r="A31" s="160" t="s">
        <v>723</v>
      </c>
      <c r="B31" s="161" t="s">
        <v>171</v>
      </c>
      <c r="C31" s="161">
        <v>12</v>
      </c>
      <c r="D31" s="162">
        <v>12</v>
      </c>
      <c r="E31" s="162">
        <f t="shared" si="0"/>
        <v>144</v>
      </c>
    </row>
    <row r="33" spans="1:5" x14ac:dyDescent="0.2">
      <c r="A33" s="163" t="s">
        <v>724</v>
      </c>
      <c r="B33" s="160"/>
      <c r="C33" s="160"/>
      <c r="E33" s="164">
        <f>SUM(E3:E31)</f>
        <v>16386</v>
      </c>
    </row>
    <row r="34" spans="1:5" x14ac:dyDescent="0.2">
      <c r="A34" s="163"/>
      <c r="B34" s="160"/>
      <c r="C34" s="160"/>
      <c r="E34" s="164"/>
    </row>
    <row r="35" spans="1:5" x14ac:dyDescent="0.2">
      <c r="A35" s="163"/>
      <c r="B35" s="160"/>
      <c r="C35" s="160"/>
      <c r="E35" s="164"/>
    </row>
    <row r="36" spans="1:5" x14ac:dyDescent="0.2">
      <c r="A36" s="163"/>
      <c r="B36" s="160"/>
      <c r="C36" s="160"/>
      <c r="E36" s="164"/>
    </row>
    <row r="37" spans="1:5" x14ac:dyDescent="0.2">
      <c r="A37" s="163"/>
      <c r="B37" s="160"/>
      <c r="C37" s="160"/>
      <c r="E37" s="164"/>
    </row>
    <row r="38" spans="1:5" x14ac:dyDescent="0.2">
      <c r="A38" s="163"/>
      <c r="B38" s="160"/>
      <c r="C38" s="160"/>
      <c r="E38" s="164"/>
    </row>
    <row r="39" spans="1:5" x14ac:dyDescent="0.2">
      <c r="A39" s="163"/>
      <c r="B39" s="160"/>
      <c r="C39" s="160"/>
      <c r="E39" s="164"/>
    </row>
    <row r="40" spans="1:5" x14ac:dyDescent="0.2">
      <c r="A40" s="163"/>
      <c r="B40" s="160"/>
      <c r="C40" s="160"/>
      <c r="E40" s="164"/>
    </row>
    <row r="41" spans="1:5" x14ac:dyDescent="0.2">
      <c r="A41" s="163" t="s">
        <v>725</v>
      </c>
      <c r="B41" s="160"/>
      <c r="C41" s="160"/>
    </row>
    <row r="43" spans="1:5" x14ac:dyDescent="0.2">
      <c r="A43" s="160" t="s">
        <v>694</v>
      </c>
      <c r="B43" s="161" t="s">
        <v>695</v>
      </c>
      <c r="C43" s="161">
        <v>8</v>
      </c>
      <c r="D43" s="162">
        <v>39</v>
      </c>
      <c r="E43" s="162">
        <f>+C43*D43</f>
        <v>312</v>
      </c>
    </row>
    <row r="44" spans="1:5" x14ac:dyDescent="0.2">
      <c r="A44" s="160" t="s">
        <v>696</v>
      </c>
      <c r="B44" s="161" t="s">
        <v>695</v>
      </c>
      <c r="C44" s="161">
        <v>2</v>
      </c>
      <c r="D44" s="162">
        <v>35</v>
      </c>
      <c r="E44" s="162">
        <f>+C44*D44</f>
        <v>70</v>
      </c>
    </row>
    <row r="45" spans="1:5" x14ac:dyDescent="0.2">
      <c r="A45" s="160" t="s">
        <v>697</v>
      </c>
      <c r="B45" s="161" t="s">
        <v>695</v>
      </c>
      <c r="C45" s="161">
        <v>5</v>
      </c>
      <c r="D45" s="162">
        <v>35</v>
      </c>
      <c r="E45" s="162">
        <f t="shared" ref="E45:E67" si="1">+C45*D45</f>
        <v>175</v>
      </c>
    </row>
    <row r="46" spans="1:5" x14ac:dyDescent="0.2">
      <c r="A46" s="160" t="s">
        <v>698</v>
      </c>
      <c r="B46" s="161" t="s">
        <v>695</v>
      </c>
      <c r="C46" s="161">
        <v>6</v>
      </c>
      <c r="D46" s="162">
        <v>41</v>
      </c>
      <c r="E46" s="162">
        <f t="shared" si="1"/>
        <v>246</v>
      </c>
    </row>
    <row r="47" spans="1:5" x14ac:dyDescent="0.2">
      <c r="A47" s="160" t="s">
        <v>699</v>
      </c>
      <c r="B47" s="161" t="s">
        <v>695</v>
      </c>
      <c r="C47" s="161">
        <v>1</v>
      </c>
      <c r="D47" s="162">
        <v>41</v>
      </c>
      <c r="E47" s="162">
        <f t="shared" si="1"/>
        <v>41</v>
      </c>
    </row>
    <row r="48" spans="1:5" x14ac:dyDescent="0.2">
      <c r="A48" s="160" t="s">
        <v>704</v>
      </c>
      <c r="B48" s="161" t="s">
        <v>695</v>
      </c>
      <c r="C48" s="161">
        <v>9</v>
      </c>
      <c r="D48" s="162">
        <v>81</v>
      </c>
      <c r="E48" s="162">
        <f t="shared" si="1"/>
        <v>729</v>
      </c>
    </row>
    <row r="49" spans="1:5" x14ac:dyDescent="0.2">
      <c r="A49" s="160" t="s">
        <v>705</v>
      </c>
      <c r="B49" s="161" t="s">
        <v>695</v>
      </c>
      <c r="C49" s="161">
        <v>12</v>
      </c>
      <c r="D49" s="162">
        <v>81</v>
      </c>
      <c r="E49" s="162">
        <f t="shared" si="1"/>
        <v>972</v>
      </c>
    </row>
    <row r="50" spans="1:5" x14ac:dyDescent="0.2">
      <c r="A50" s="160" t="s">
        <v>706</v>
      </c>
      <c r="B50" s="161" t="s">
        <v>695</v>
      </c>
      <c r="C50" s="161">
        <v>1</v>
      </c>
      <c r="D50" s="162">
        <v>187</v>
      </c>
      <c r="E50" s="162">
        <f t="shared" si="1"/>
        <v>187</v>
      </c>
    </row>
    <row r="51" spans="1:5" x14ac:dyDescent="0.2">
      <c r="A51" s="160" t="s">
        <v>707</v>
      </c>
      <c r="B51" s="161" t="s">
        <v>695</v>
      </c>
      <c r="C51" s="161">
        <v>2</v>
      </c>
      <c r="D51" s="162">
        <v>8</v>
      </c>
      <c r="E51" s="162">
        <f t="shared" si="1"/>
        <v>16</v>
      </c>
    </row>
    <row r="52" spans="1:5" x14ac:dyDescent="0.2">
      <c r="A52" s="160" t="s">
        <v>708</v>
      </c>
      <c r="B52" s="161" t="s">
        <v>695</v>
      </c>
      <c r="C52" s="161">
        <v>4</v>
      </c>
      <c r="D52" s="162">
        <v>71</v>
      </c>
      <c r="E52" s="162">
        <f t="shared" si="1"/>
        <v>284</v>
      </c>
    </row>
    <row r="53" spans="1:5" x14ac:dyDescent="0.2">
      <c r="A53" s="160" t="s">
        <v>709</v>
      </c>
      <c r="B53" s="161" t="s">
        <v>695</v>
      </c>
      <c r="C53" s="161">
        <v>35</v>
      </c>
      <c r="D53" s="162">
        <v>51</v>
      </c>
      <c r="E53" s="162">
        <f t="shared" si="1"/>
        <v>1785</v>
      </c>
    </row>
    <row r="54" spans="1:5" x14ac:dyDescent="0.2">
      <c r="A54" s="160" t="s">
        <v>710</v>
      </c>
      <c r="B54" s="161" t="s">
        <v>695</v>
      </c>
      <c r="C54" s="161">
        <v>2</v>
      </c>
      <c r="D54" s="162">
        <v>48</v>
      </c>
      <c r="E54" s="162">
        <f t="shared" si="1"/>
        <v>96</v>
      </c>
    </row>
    <row r="55" spans="1:5" x14ac:dyDescent="0.2">
      <c r="A55" s="160" t="s">
        <v>711</v>
      </c>
      <c r="B55" s="161" t="s">
        <v>695</v>
      </c>
      <c r="C55" s="161">
        <v>5</v>
      </c>
      <c r="D55" s="162">
        <v>103</v>
      </c>
      <c r="E55" s="162">
        <f t="shared" si="1"/>
        <v>515</v>
      </c>
    </row>
    <row r="56" spans="1:5" x14ac:dyDescent="0.2">
      <c r="A56" s="160" t="s">
        <v>712</v>
      </c>
      <c r="B56" s="161" t="s">
        <v>695</v>
      </c>
      <c r="C56" s="161">
        <v>8</v>
      </c>
      <c r="D56" s="162">
        <v>107</v>
      </c>
      <c r="E56" s="162">
        <f t="shared" si="1"/>
        <v>856</v>
      </c>
    </row>
    <row r="57" spans="1:5" x14ac:dyDescent="0.2">
      <c r="A57" s="160" t="s">
        <v>713</v>
      </c>
      <c r="B57" s="161" t="s">
        <v>171</v>
      </c>
      <c r="C57" s="161">
        <v>72</v>
      </c>
      <c r="D57" s="162">
        <v>22</v>
      </c>
      <c r="E57" s="162">
        <f t="shared" si="1"/>
        <v>1584</v>
      </c>
    </row>
    <row r="58" spans="1:5" x14ac:dyDescent="0.2">
      <c r="A58" s="160" t="s">
        <v>714</v>
      </c>
      <c r="B58" s="161" t="s">
        <v>171</v>
      </c>
      <c r="C58" s="161">
        <v>112</v>
      </c>
      <c r="D58" s="162">
        <v>22</v>
      </c>
      <c r="E58" s="162">
        <f t="shared" si="1"/>
        <v>2464</v>
      </c>
    </row>
    <row r="59" spans="1:5" x14ac:dyDescent="0.2">
      <c r="A59" s="160" t="s">
        <v>715</v>
      </c>
      <c r="B59" s="161" t="s">
        <v>171</v>
      </c>
      <c r="C59" s="161">
        <v>162</v>
      </c>
      <c r="D59" s="162">
        <v>22</v>
      </c>
      <c r="E59" s="162">
        <f t="shared" si="1"/>
        <v>3564</v>
      </c>
    </row>
    <row r="60" spans="1:5" x14ac:dyDescent="0.2">
      <c r="A60" s="160" t="s">
        <v>716</v>
      </c>
      <c r="B60" s="161" t="s">
        <v>171</v>
      </c>
      <c r="C60" s="161">
        <v>10</v>
      </c>
      <c r="D60" s="162">
        <v>35</v>
      </c>
      <c r="E60" s="162">
        <f t="shared" si="1"/>
        <v>350</v>
      </c>
    </row>
    <row r="61" spans="1:5" x14ac:dyDescent="0.2">
      <c r="A61" s="160" t="s">
        <v>717</v>
      </c>
      <c r="B61" s="161" t="s">
        <v>171</v>
      </c>
      <c r="C61" s="161">
        <v>8</v>
      </c>
      <c r="D61" s="162">
        <v>24</v>
      </c>
      <c r="E61" s="162">
        <f>+C61*D61</f>
        <v>192</v>
      </c>
    </row>
    <row r="62" spans="1:5" x14ac:dyDescent="0.2">
      <c r="A62" s="160" t="s">
        <v>718</v>
      </c>
      <c r="B62" s="161" t="s">
        <v>171</v>
      </c>
      <c r="C62" s="161">
        <v>15</v>
      </c>
      <c r="D62" s="162">
        <v>24</v>
      </c>
      <c r="E62" s="162">
        <f t="shared" si="1"/>
        <v>360</v>
      </c>
    </row>
    <row r="63" spans="1:5" x14ac:dyDescent="0.2">
      <c r="A63" s="160" t="s">
        <v>719</v>
      </c>
      <c r="B63" s="161" t="s">
        <v>171</v>
      </c>
      <c r="C63" s="161">
        <v>12</v>
      </c>
      <c r="D63" s="162">
        <v>17</v>
      </c>
      <c r="E63" s="162">
        <f t="shared" si="1"/>
        <v>204</v>
      </c>
    </row>
    <row r="64" spans="1:5" x14ac:dyDescent="0.2">
      <c r="A64" s="160" t="s">
        <v>720</v>
      </c>
      <c r="B64" s="161" t="s">
        <v>171</v>
      </c>
      <c r="C64" s="161">
        <v>10</v>
      </c>
      <c r="D64" s="162">
        <v>39</v>
      </c>
      <c r="E64" s="162">
        <f t="shared" si="1"/>
        <v>390</v>
      </c>
    </row>
    <row r="65" spans="1:5" x14ac:dyDescent="0.2">
      <c r="A65" s="160" t="s">
        <v>721</v>
      </c>
      <c r="B65" s="161" t="s">
        <v>171</v>
      </c>
      <c r="C65" s="161">
        <v>24</v>
      </c>
      <c r="D65" s="162">
        <v>39</v>
      </c>
      <c r="E65" s="162">
        <f t="shared" si="1"/>
        <v>936</v>
      </c>
    </row>
    <row r="66" spans="1:5" x14ac:dyDescent="0.2">
      <c r="A66" s="160" t="s">
        <v>722</v>
      </c>
      <c r="B66" s="161" t="s">
        <v>171</v>
      </c>
      <c r="C66" s="161">
        <v>4</v>
      </c>
      <c r="D66" s="162">
        <v>13</v>
      </c>
      <c r="E66" s="162">
        <f t="shared" si="1"/>
        <v>52</v>
      </c>
    </row>
    <row r="67" spans="1:5" x14ac:dyDescent="0.2">
      <c r="A67" s="160" t="s">
        <v>723</v>
      </c>
      <c r="B67" s="161" t="s">
        <v>171</v>
      </c>
      <c r="C67" s="161">
        <v>12</v>
      </c>
      <c r="D67" s="162">
        <v>17</v>
      </c>
      <c r="E67" s="162">
        <f t="shared" si="1"/>
        <v>204</v>
      </c>
    </row>
    <row r="68" spans="1:5" x14ac:dyDescent="0.2">
      <c r="A68" s="160" t="s">
        <v>726</v>
      </c>
      <c r="B68" s="161" t="s">
        <v>727</v>
      </c>
      <c r="C68" s="161">
        <v>2</v>
      </c>
      <c r="D68" s="162">
        <v>319</v>
      </c>
      <c r="E68" s="162">
        <f>+C68*D68</f>
        <v>638</v>
      </c>
    </row>
    <row r="69" spans="1:5" x14ac:dyDescent="0.2">
      <c r="A69" s="160" t="s">
        <v>728</v>
      </c>
      <c r="B69" s="161" t="s">
        <v>695</v>
      </c>
      <c r="C69" s="161">
        <v>35</v>
      </c>
      <c r="D69" s="162">
        <v>112</v>
      </c>
      <c r="E69" s="162">
        <f>+C69*D69</f>
        <v>3920</v>
      </c>
    </row>
    <row r="70" spans="1:5" x14ac:dyDescent="0.2">
      <c r="A70" s="160" t="s">
        <v>729</v>
      </c>
      <c r="B70" s="161" t="s">
        <v>695</v>
      </c>
      <c r="C70" s="161">
        <v>7</v>
      </c>
      <c r="D70" s="162">
        <v>112</v>
      </c>
      <c r="E70" s="162">
        <f t="shared" ref="E70:E77" si="2">+C70*D70</f>
        <v>784</v>
      </c>
    </row>
    <row r="71" spans="1:5" x14ac:dyDescent="0.2">
      <c r="A71" s="160" t="s">
        <v>730</v>
      </c>
      <c r="B71" s="161" t="s">
        <v>171</v>
      </c>
      <c r="C71" s="161">
        <v>62</v>
      </c>
      <c r="D71" s="162">
        <v>101</v>
      </c>
      <c r="E71" s="162">
        <f t="shared" si="2"/>
        <v>6262</v>
      </c>
    </row>
    <row r="72" spans="1:5" x14ac:dyDescent="0.2">
      <c r="A72" s="160" t="s">
        <v>731</v>
      </c>
      <c r="B72" s="161" t="s">
        <v>171</v>
      </c>
      <c r="C72" s="161">
        <v>8</v>
      </c>
      <c r="D72" s="162">
        <v>184</v>
      </c>
      <c r="E72" s="162">
        <f t="shared" si="2"/>
        <v>1472</v>
      </c>
    </row>
    <row r="73" spans="1:5" x14ac:dyDescent="0.2">
      <c r="A73" s="160" t="s">
        <v>732</v>
      </c>
      <c r="B73" s="161" t="s">
        <v>171</v>
      </c>
      <c r="C73" s="161">
        <v>140</v>
      </c>
      <c r="D73" s="162">
        <v>65</v>
      </c>
      <c r="E73" s="162">
        <f>+C73*D73</f>
        <v>9100</v>
      </c>
    </row>
    <row r="74" spans="1:5" x14ac:dyDescent="0.2">
      <c r="A74" s="160" t="s">
        <v>733</v>
      </c>
      <c r="B74" s="161" t="s">
        <v>695</v>
      </c>
      <c r="C74" s="161">
        <v>1</v>
      </c>
      <c r="D74" s="162">
        <v>621</v>
      </c>
      <c r="E74" s="162">
        <f t="shared" si="2"/>
        <v>621</v>
      </c>
    </row>
    <row r="75" spans="1:5" x14ac:dyDescent="0.2">
      <c r="A75" s="160" t="s">
        <v>734</v>
      </c>
      <c r="B75" s="161" t="s">
        <v>695</v>
      </c>
      <c r="C75" s="161">
        <v>2</v>
      </c>
      <c r="D75" s="162">
        <v>142</v>
      </c>
      <c r="E75" s="162">
        <f>+C75*D75</f>
        <v>284</v>
      </c>
    </row>
    <row r="76" spans="1:5" x14ac:dyDescent="0.2">
      <c r="A76" s="160" t="s">
        <v>735</v>
      </c>
      <c r="B76" s="161" t="s">
        <v>695</v>
      </c>
      <c r="C76" s="161">
        <v>2</v>
      </c>
      <c r="D76" s="162">
        <v>79</v>
      </c>
      <c r="E76" s="162">
        <f>+C76*D76</f>
        <v>158</v>
      </c>
    </row>
    <row r="77" spans="1:5" x14ac:dyDescent="0.2">
      <c r="A77" s="160" t="s">
        <v>736</v>
      </c>
      <c r="B77" s="161" t="s">
        <v>695</v>
      </c>
      <c r="C77" s="161">
        <v>2</v>
      </c>
      <c r="D77" s="162">
        <v>91</v>
      </c>
      <c r="E77" s="162">
        <f t="shared" si="2"/>
        <v>182</v>
      </c>
    </row>
    <row r="78" spans="1:5" x14ac:dyDescent="0.2">
      <c r="A78" s="160" t="s">
        <v>737</v>
      </c>
      <c r="B78" s="161" t="s">
        <v>695</v>
      </c>
      <c r="C78" s="161">
        <v>2</v>
      </c>
      <c r="D78" s="162">
        <v>23</v>
      </c>
      <c r="E78" s="162">
        <f>+C78*D78</f>
        <v>46</v>
      </c>
    </row>
    <row r="79" spans="1:5" x14ac:dyDescent="0.2">
      <c r="A79" s="160" t="s">
        <v>738</v>
      </c>
      <c r="B79" s="161" t="s">
        <v>695</v>
      </c>
      <c r="C79" s="161">
        <v>38</v>
      </c>
      <c r="D79" s="162">
        <v>12</v>
      </c>
      <c r="E79" s="162">
        <f>+C79*D79</f>
        <v>456</v>
      </c>
    </row>
    <row r="81" spans="1:5" x14ac:dyDescent="0.2">
      <c r="A81" s="163" t="s">
        <v>739</v>
      </c>
      <c r="B81" s="160"/>
      <c r="C81" s="160"/>
      <c r="E81" s="164">
        <f>SUM(E43:E79)</f>
        <v>40507</v>
      </c>
    </row>
    <row r="82" spans="1:5" x14ac:dyDescent="0.2">
      <c r="A82" s="163"/>
      <c r="B82" s="160"/>
      <c r="C82" s="160"/>
      <c r="E82" s="164"/>
    </row>
    <row r="83" spans="1:5" x14ac:dyDescent="0.2">
      <c r="A83" s="163"/>
      <c r="B83" s="160"/>
      <c r="C83" s="160"/>
      <c r="E83" s="164"/>
    </row>
    <row r="84" spans="1:5" x14ac:dyDescent="0.2">
      <c r="A84" s="163"/>
      <c r="B84" s="160"/>
      <c r="C84" s="160"/>
      <c r="E84" s="164"/>
    </row>
    <row r="85" spans="1:5" x14ac:dyDescent="0.2">
      <c r="A85" s="163"/>
      <c r="B85" s="160"/>
      <c r="C85" s="160"/>
      <c r="E85" s="164"/>
    </row>
    <row r="86" spans="1:5" x14ac:dyDescent="0.2">
      <c r="A86" s="163"/>
      <c r="B86" s="160"/>
      <c r="C86" s="160"/>
      <c r="E86" s="164"/>
    </row>
    <row r="87" spans="1:5" x14ac:dyDescent="0.2">
      <c r="A87" s="163"/>
      <c r="B87" s="160"/>
      <c r="C87" s="160"/>
      <c r="E87" s="164"/>
    </row>
    <row r="88" spans="1:5" x14ac:dyDescent="0.2">
      <c r="A88" s="163" t="s">
        <v>740</v>
      </c>
      <c r="B88" s="160"/>
      <c r="C88" s="160"/>
    </row>
    <row r="89" spans="1:5" x14ac:dyDescent="0.2">
      <c r="B89" s="160"/>
      <c r="C89" s="160"/>
    </row>
    <row r="90" spans="1:5" x14ac:dyDescent="0.2">
      <c r="A90" s="160" t="s">
        <v>741</v>
      </c>
      <c r="B90" s="160"/>
      <c r="C90" s="160"/>
      <c r="E90" s="164"/>
    </row>
    <row r="91" spans="1:5" x14ac:dyDescent="0.2">
      <c r="A91" s="160" t="s">
        <v>742</v>
      </c>
      <c r="B91" s="161" t="s">
        <v>695</v>
      </c>
      <c r="C91" s="160">
        <v>1</v>
      </c>
      <c r="D91" s="162">
        <v>874</v>
      </c>
      <c r="E91" s="162">
        <f>+C91*D91</f>
        <v>874</v>
      </c>
    </row>
    <row r="92" spans="1:5" x14ac:dyDescent="0.2">
      <c r="A92" s="160" t="s">
        <v>743</v>
      </c>
      <c r="B92" s="161" t="s">
        <v>695</v>
      </c>
      <c r="C92" s="161">
        <v>1</v>
      </c>
      <c r="D92" s="162">
        <v>796</v>
      </c>
      <c r="E92" s="162">
        <f>+C92*D92</f>
        <v>796</v>
      </c>
    </row>
    <row r="93" spans="1:5" x14ac:dyDescent="0.2">
      <c r="A93" s="160" t="s">
        <v>744</v>
      </c>
      <c r="B93" s="161" t="s">
        <v>695</v>
      </c>
      <c r="C93" s="161">
        <v>3</v>
      </c>
      <c r="D93" s="162">
        <v>61</v>
      </c>
      <c r="E93" s="162">
        <f>+C93*D93</f>
        <v>183</v>
      </c>
    </row>
    <row r="94" spans="1:5" x14ac:dyDescent="0.2">
      <c r="A94" s="160" t="s">
        <v>745</v>
      </c>
      <c r="B94" s="161" t="s">
        <v>695</v>
      </c>
      <c r="C94" s="160">
        <v>3</v>
      </c>
      <c r="D94" s="162">
        <v>52</v>
      </c>
      <c r="E94" s="162">
        <f>+C94*D94</f>
        <v>156</v>
      </c>
    </row>
    <row r="95" spans="1:5" x14ac:dyDescent="0.2">
      <c r="A95" s="160" t="s">
        <v>746</v>
      </c>
      <c r="B95" s="160"/>
      <c r="C95" s="160"/>
      <c r="E95" s="164">
        <f>SUM(E91:E94)</f>
        <v>2009</v>
      </c>
    </row>
    <row r="96" spans="1:5" x14ac:dyDescent="0.2">
      <c r="B96" s="160"/>
      <c r="C96" s="160"/>
    </row>
    <row r="97" spans="1:5" x14ac:dyDescent="0.2">
      <c r="A97" s="160" t="s">
        <v>747</v>
      </c>
      <c r="B97" s="160"/>
      <c r="C97" s="160"/>
      <c r="E97" s="164"/>
    </row>
    <row r="98" spans="1:5" x14ac:dyDescent="0.2">
      <c r="A98" s="160" t="s">
        <v>748</v>
      </c>
      <c r="B98" s="161" t="s">
        <v>695</v>
      </c>
      <c r="C98" s="160">
        <v>1</v>
      </c>
      <c r="D98" s="162">
        <v>625</v>
      </c>
      <c r="E98" s="162">
        <f t="shared" ref="E98:E106" si="3">+C98*D98</f>
        <v>625</v>
      </c>
    </row>
    <row r="99" spans="1:5" x14ac:dyDescent="0.2">
      <c r="A99" s="160" t="s">
        <v>749</v>
      </c>
      <c r="B99" s="161" t="s">
        <v>171</v>
      </c>
      <c r="C99" s="161">
        <v>0.5</v>
      </c>
      <c r="D99" s="162">
        <v>819</v>
      </c>
      <c r="E99" s="162">
        <f t="shared" si="3"/>
        <v>409.5</v>
      </c>
    </row>
    <row r="100" spans="1:5" x14ac:dyDescent="0.2">
      <c r="A100" s="160" t="s">
        <v>750</v>
      </c>
      <c r="B100" s="161" t="s">
        <v>695</v>
      </c>
      <c r="C100" s="161">
        <v>1</v>
      </c>
      <c r="D100" s="162">
        <v>846</v>
      </c>
      <c r="E100" s="162">
        <f t="shared" si="3"/>
        <v>846</v>
      </c>
    </row>
    <row r="101" spans="1:5" x14ac:dyDescent="0.2">
      <c r="A101" s="160" t="s">
        <v>751</v>
      </c>
      <c r="B101" s="161" t="s">
        <v>695</v>
      </c>
      <c r="C101" s="161">
        <v>1</v>
      </c>
      <c r="D101" s="162">
        <v>474</v>
      </c>
      <c r="E101" s="162">
        <f t="shared" si="3"/>
        <v>474</v>
      </c>
    </row>
    <row r="102" spans="1:5" x14ac:dyDescent="0.2">
      <c r="A102" s="160" t="s">
        <v>752</v>
      </c>
      <c r="B102" s="161" t="s">
        <v>695</v>
      </c>
      <c r="C102" s="161">
        <v>6</v>
      </c>
      <c r="D102" s="162">
        <v>195</v>
      </c>
      <c r="E102" s="162">
        <f t="shared" si="3"/>
        <v>1170</v>
      </c>
    </row>
    <row r="103" spans="1:5" x14ac:dyDescent="0.2">
      <c r="A103" s="160" t="s">
        <v>753</v>
      </c>
      <c r="B103" s="161" t="s">
        <v>695</v>
      </c>
      <c r="C103" s="161">
        <v>2</v>
      </c>
      <c r="D103" s="162">
        <v>165</v>
      </c>
      <c r="E103" s="162">
        <f t="shared" si="3"/>
        <v>330</v>
      </c>
    </row>
    <row r="104" spans="1:5" x14ac:dyDescent="0.2">
      <c r="A104" s="160" t="s">
        <v>754</v>
      </c>
      <c r="B104" s="161" t="s">
        <v>695</v>
      </c>
      <c r="C104" s="161">
        <v>1</v>
      </c>
      <c r="D104" s="162">
        <v>1010</v>
      </c>
      <c r="E104" s="162">
        <f>+C104*D104</f>
        <v>1010</v>
      </c>
    </row>
    <row r="105" spans="1:5" x14ac:dyDescent="0.2">
      <c r="A105" s="160" t="s">
        <v>755</v>
      </c>
      <c r="B105" s="161" t="s">
        <v>695</v>
      </c>
      <c r="C105" s="161">
        <v>1</v>
      </c>
      <c r="D105" s="162">
        <v>2752</v>
      </c>
      <c r="E105" s="162">
        <f t="shared" si="3"/>
        <v>2752</v>
      </c>
    </row>
    <row r="106" spans="1:5" x14ac:dyDescent="0.2">
      <c r="A106" s="160" t="s">
        <v>745</v>
      </c>
      <c r="B106" s="161" t="s">
        <v>695</v>
      </c>
      <c r="C106" s="160">
        <v>3</v>
      </c>
      <c r="D106" s="162">
        <v>50</v>
      </c>
      <c r="E106" s="162">
        <f t="shared" si="3"/>
        <v>150</v>
      </c>
    </row>
    <row r="107" spans="1:5" x14ac:dyDescent="0.2">
      <c r="A107" s="160" t="s">
        <v>756</v>
      </c>
      <c r="B107" s="160"/>
      <c r="C107" s="160"/>
      <c r="E107" s="164">
        <f>SUM(E98:E106)</f>
        <v>7766.5</v>
      </c>
    </row>
    <row r="108" spans="1:5" x14ac:dyDescent="0.2">
      <c r="B108" s="160"/>
      <c r="C108" s="160"/>
      <c r="E108" s="164"/>
    </row>
    <row r="109" spans="1:5" x14ac:dyDescent="0.2">
      <c r="A109" s="163" t="s">
        <v>757</v>
      </c>
      <c r="B109" s="160"/>
      <c r="C109" s="160"/>
      <c r="E109" s="164">
        <f>E95+E107</f>
        <v>9775.5</v>
      </c>
    </row>
    <row r="123" spans="1:3" ht="17.25" customHeight="1" x14ac:dyDescent="0.25">
      <c r="A123" s="165" t="s">
        <v>758</v>
      </c>
      <c r="B123" s="160"/>
      <c r="C123" s="160"/>
    </row>
    <row r="125" spans="1:3" x14ac:dyDescent="0.2">
      <c r="B125" s="160"/>
      <c r="C125" s="160"/>
    </row>
    <row r="126" spans="1:3" ht="18" x14ac:dyDescent="0.25">
      <c r="A126" s="165" t="s">
        <v>759</v>
      </c>
      <c r="B126" s="160"/>
      <c r="C126" s="160"/>
    </row>
    <row r="127" spans="1:3" ht="18" x14ac:dyDescent="0.25">
      <c r="A127" s="165" t="s">
        <v>760</v>
      </c>
      <c r="B127" s="160"/>
      <c r="C127" s="160"/>
    </row>
    <row r="128" spans="1:3" ht="18" x14ac:dyDescent="0.25">
      <c r="A128" s="165"/>
      <c r="B128" s="160"/>
      <c r="C128" s="160"/>
    </row>
    <row r="129" spans="1:5" ht="18" x14ac:dyDescent="0.25">
      <c r="A129" s="165"/>
      <c r="B129" s="160"/>
      <c r="C129" s="160"/>
    </row>
    <row r="131" spans="1:5" ht="15" customHeight="1" x14ac:dyDescent="0.2"/>
    <row r="132" spans="1:5" ht="15.75" x14ac:dyDescent="0.25">
      <c r="A132" s="166" t="s">
        <v>691</v>
      </c>
      <c r="D132" s="164">
        <f>E33</f>
        <v>16386</v>
      </c>
      <c r="E132" s="164"/>
    </row>
    <row r="133" spans="1:5" ht="15" customHeight="1" x14ac:dyDescent="0.2">
      <c r="A133" s="167"/>
    </row>
    <row r="134" spans="1:5" ht="14.25" customHeight="1" x14ac:dyDescent="0.25">
      <c r="A134" s="166" t="s">
        <v>761</v>
      </c>
      <c r="D134" s="164">
        <f>E81</f>
        <v>40507</v>
      </c>
    </row>
    <row r="135" spans="1:5" ht="15" customHeight="1" x14ac:dyDescent="0.2"/>
    <row r="136" spans="1:5" ht="14.25" customHeight="1" x14ac:dyDescent="0.25">
      <c r="A136" s="166" t="s">
        <v>762</v>
      </c>
      <c r="B136" s="160"/>
      <c r="C136" s="161" t="s">
        <v>763</v>
      </c>
      <c r="D136" s="164">
        <v>2800</v>
      </c>
    </row>
    <row r="137" spans="1:5" ht="15" customHeight="1" x14ac:dyDescent="0.2"/>
    <row r="138" spans="1:5" ht="14.25" customHeight="1" x14ac:dyDescent="0.25">
      <c r="A138" s="166" t="s">
        <v>764</v>
      </c>
      <c r="D138" s="164">
        <f>D132*0.03</f>
        <v>491.58</v>
      </c>
    </row>
    <row r="139" spans="1:5" ht="15" customHeight="1" x14ac:dyDescent="0.2">
      <c r="A139" s="167"/>
      <c r="D139" s="164"/>
    </row>
    <row r="140" spans="1:5" ht="14.25" customHeight="1" x14ac:dyDescent="0.25">
      <c r="A140" s="166" t="s">
        <v>765</v>
      </c>
      <c r="D140" s="164">
        <f>D132*0.05</f>
        <v>819.30000000000007</v>
      </c>
    </row>
    <row r="141" spans="1:5" ht="15" customHeight="1" x14ac:dyDescent="0.2">
      <c r="A141" s="167"/>
    </row>
    <row r="142" spans="1:5" ht="15" customHeight="1" x14ac:dyDescent="0.25">
      <c r="A142" s="166" t="s">
        <v>766</v>
      </c>
      <c r="D142" s="164">
        <f>(SUM(D132:D140))*0.06</f>
        <v>3660.2328000000002</v>
      </c>
    </row>
    <row r="143" spans="1:5" ht="15" customHeight="1" x14ac:dyDescent="0.2">
      <c r="A143" s="167"/>
    </row>
    <row r="144" spans="1:5" ht="15" customHeight="1" x14ac:dyDescent="0.25">
      <c r="A144" s="166" t="s">
        <v>767</v>
      </c>
      <c r="D144" s="164">
        <f>(SUM(D132:D142))*0.042</f>
        <v>2715.8927376000001</v>
      </c>
    </row>
    <row r="145" spans="1:13" ht="15" customHeight="1" x14ac:dyDescent="0.2">
      <c r="A145" s="167"/>
    </row>
    <row r="146" spans="1:13" ht="15" customHeight="1" x14ac:dyDescent="0.25">
      <c r="A146" s="166" t="s">
        <v>740</v>
      </c>
      <c r="D146" s="164">
        <f>E109</f>
        <v>9775.5</v>
      </c>
      <c r="M146" s="162"/>
    </row>
    <row r="147" spans="1:13" ht="15" customHeight="1" x14ac:dyDescent="0.25">
      <c r="A147" s="166"/>
    </row>
    <row r="148" spans="1:13" ht="15" customHeight="1" x14ac:dyDescent="0.25">
      <c r="A148" s="166" t="s">
        <v>768</v>
      </c>
      <c r="D148" s="164">
        <f>D146*0.01</f>
        <v>97.754999999999995</v>
      </c>
    </row>
    <row r="149" spans="1:13" ht="15" customHeight="1" x14ac:dyDescent="0.25">
      <c r="A149" s="166"/>
      <c r="D149" s="164"/>
    </row>
    <row r="150" spans="1:13" ht="15.75" x14ac:dyDescent="0.25">
      <c r="A150" s="166" t="s">
        <v>769</v>
      </c>
      <c r="D150" s="164">
        <f>D146*0.036</f>
        <v>351.91799999999995</v>
      </c>
    </row>
    <row r="151" spans="1:13" ht="15.75" x14ac:dyDescent="0.25">
      <c r="A151" s="166"/>
      <c r="D151" s="164"/>
    </row>
    <row r="152" spans="1:13" ht="15.75" x14ac:dyDescent="0.25">
      <c r="A152" s="166" t="s">
        <v>770</v>
      </c>
      <c r="D152" s="164">
        <v>4000</v>
      </c>
    </row>
    <row r="154" spans="1:13" x14ac:dyDescent="0.2">
      <c r="A154" s="160" t="s">
        <v>771</v>
      </c>
    </row>
    <row r="156" spans="1:13" ht="18" x14ac:dyDescent="0.25">
      <c r="A156" s="165" t="s">
        <v>772</v>
      </c>
      <c r="D156" s="164">
        <f>SUM(D132:D153)</f>
        <v>81605.178537600019</v>
      </c>
      <c r="F156" s="162"/>
    </row>
    <row r="164" spans="1:1" x14ac:dyDescent="0.2">
      <c r="A164" s="160" t="s">
        <v>773</v>
      </c>
    </row>
  </sheetData>
  <pageMargins left="0.78749999999999998" right="0.62986109999999995" top="0.39374999999999999" bottom="0.43333329999999998" header="3.958333E-2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Oprava bytu</vt:lpstr>
      <vt:lpstr>Elektro</vt:lpstr>
      <vt:lpstr>'Oprava bytu'!Názvy_tisku</vt:lpstr>
      <vt:lpstr>'Rekapitulace stavby'!Názvy_tisku</vt:lpstr>
      <vt:lpstr>Elektro!Oblast_tisku</vt:lpstr>
      <vt:lpstr>'Oprava bytu'!Oblast_tisku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2020-10-06T06:05:48Z</dcterms:created>
  <dcterms:modified xsi:type="dcterms:W3CDTF">2020-10-06T06:24:26Z</dcterms:modified>
</cp:coreProperties>
</file>